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iagrams/data1.xml" ContentType="application/vnd.openxmlformats-officedocument.drawingml.diagramData+xml"/>
  <Override PartName="/xl/diagrams/layout1.xml" ContentType="application/vnd.openxmlformats-officedocument.drawingml.diagramLayout+xml"/>
  <Override PartName="/xl/diagrams/quickStyle1.xml" ContentType="application/vnd.openxmlformats-officedocument.drawingml.diagramStyle+xml"/>
  <Override PartName="/xl/diagrams/colors1.xml" ContentType="application/vnd.openxmlformats-officedocument.drawingml.diagramColors+xml"/>
  <Override PartName="/xl/diagrams/drawing1.xml" ContentType="application/vnd.ms-office.drawingml.diagramDrawing+xml"/>
  <Override PartName="/xl/diagrams/data2.xml" ContentType="application/vnd.openxmlformats-officedocument.drawingml.diagramData+xml"/>
  <Override PartName="/xl/diagrams/layout2.xml" ContentType="application/vnd.openxmlformats-officedocument.drawingml.diagramLayout+xml"/>
  <Override PartName="/xl/diagrams/quickStyle2.xml" ContentType="application/vnd.openxmlformats-officedocument.drawingml.diagramStyle+xml"/>
  <Override PartName="/xl/diagrams/colors2.xml" ContentType="application/vnd.openxmlformats-officedocument.drawingml.diagramColors+xml"/>
  <Override PartName="/xl/diagrams/drawing2.xml" ContentType="application/vnd.ms-office.drawingml.diagramDrawing+xml"/>
  <Override PartName="/xl/diagrams/data3.xml" ContentType="application/vnd.openxmlformats-officedocument.drawingml.diagramData+xml"/>
  <Override PartName="/xl/diagrams/layout3.xml" ContentType="application/vnd.openxmlformats-officedocument.drawingml.diagramLayout+xml"/>
  <Override PartName="/xl/diagrams/quickStyle3.xml" ContentType="application/vnd.openxmlformats-officedocument.drawingml.diagramStyle+xml"/>
  <Override PartName="/xl/diagrams/colors3.xml" ContentType="application/vnd.openxmlformats-officedocument.drawingml.diagramColors+xml"/>
  <Override PartName="/xl/diagrams/drawing3.xml" ContentType="application/vnd.ms-office.drawingml.diagramDrawing+xml"/>
  <Override PartName="/xl/diagrams/data4.xml" ContentType="application/vnd.openxmlformats-officedocument.drawingml.diagramData+xml"/>
  <Override PartName="/xl/diagrams/layout4.xml" ContentType="application/vnd.openxmlformats-officedocument.drawingml.diagramLayout+xml"/>
  <Override PartName="/xl/diagrams/quickStyle4.xml" ContentType="application/vnd.openxmlformats-officedocument.drawingml.diagramStyle+xml"/>
  <Override PartName="/xl/diagrams/colors4.xml" ContentType="application/vnd.openxmlformats-officedocument.drawingml.diagramColors+xml"/>
  <Override PartName="/xl/diagrams/drawing4.xml" ContentType="application/vnd.ms-office.drawingml.diagramDrawing+xml"/>
  <Override PartName="/xl/drawings/drawing3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drawings/drawing4.xml" ContentType="application/vnd.openxmlformats-officedocument.drawing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drawings/drawing5.xml" ContentType="application/vnd.openxmlformats-officedocument.drawing+xml"/>
  <Override PartName="/xl/tables/table5.xml" ContentType="application/vnd.openxmlformats-officedocument.spreadsheetml.table+xml"/>
  <Override PartName="/xl/drawings/drawing6.xml" ContentType="application/vnd.openxmlformats-officedocument.drawing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drawings/drawing7.xml" ContentType="application/vnd.openxmlformats-officedocument.drawing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drawings/drawing8.xml" ContentType="application/vnd.openxmlformats-officedocument.drawing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drawings/drawing9.xml" ContentType="application/vnd.openxmlformats-officedocument.drawing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drawings/drawing10.xml" ContentType="application/vnd.openxmlformats-officedocument.drawing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drawings/drawing11.xml" ContentType="application/vnd.openxmlformats-officedocument.drawing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drawings/drawing12.xml" ContentType="application/vnd.openxmlformats-officedocument.drawing+xml"/>
  <Override PartName="/xl/tables/table18.xml" ContentType="application/vnd.openxmlformats-officedocument.spreadsheetml.table+xml"/>
  <Override PartName="/xl/tables/table19.xml" ContentType="application/vnd.openxmlformats-officedocument.spreadsheetml.table+xml"/>
  <Override PartName="/xl/drawings/drawing13.xml" ContentType="application/vnd.openxmlformats-officedocument.drawing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drawings/drawing14.xml" ContentType="application/vnd.openxmlformats-officedocument.drawing+xml"/>
  <Override PartName="/xl/tables/table22.xml" ContentType="application/vnd.openxmlformats-officedocument.spreadsheetml.table+xml"/>
  <Override PartName="/xl/tables/table23.xml" ContentType="application/vnd.openxmlformats-officedocument.spreadsheetml.table+xml"/>
  <Override PartName="/xl/drawings/drawing15.xml" ContentType="application/vnd.openxmlformats-officedocument.drawing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drawings/drawing16.xml" ContentType="application/vnd.openxmlformats-officedocument.drawing+xml"/>
  <Override PartName="/xl/tables/table26.xml" ContentType="application/vnd.openxmlformats-officedocument.spreadsheetml.table+xml"/>
  <Override PartName="/xl/tables/table27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customXml/itemProps7.xml" ContentType="application/vnd.openxmlformats-officedocument.customXmlProperties+xml"/>
  <Override PartName="/customXml/itemProps8.xml" ContentType="application/vnd.openxmlformats-officedocument.customXmlProperties+xml"/>
  <Override PartName="/customXml/itemProps9.xml" ContentType="application/vnd.openxmlformats-officedocument.customXmlProperties+xml"/>
  <Override PartName="/customXml/itemProps10.xml" ContentType="application/vnd.openxmlformats-officedocument.customXmlProperties+xml"/>
  <Override PartName="/customXml/itemProps11.xml" ContentType="application/vnd.openxmlformats-officedocument.customXmlProperties+xml"/>
  <Override PartName="/customXml/itemProps12.xml" ContentType="application/vnd.openxmlformats-officedocument.customXmlProperties+xml"/>
  <Override PartName="/customXml/itemProps13.xml" ContentType="application/vnd.openxmlformats-officedocument.customXmlProperties+xml"/>
  <Override PartName="/customXml/itemProps14.xml" ContentType="application/vnd.openxmlformats-officedocument.customXmlProperties+xml"/>
  <Override PartName="/customXml/itemProps15.xml" ContentType="application/vnd.openxmlformats-officedocument.customXmlProperties+xml"/>
  <Override PartName="/customXml/itemProps16.xml" ContentType="application/vnd.openxmlformats-officedocument.customXmlProperties+xml"/>
  <Override PartName="/customXml/itemProps17.xml" ContentType="application/vnd.openxmlformats-officedocument.customXmlProperties+xml"/>
  <Override PartName="/customXml/itemProps18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628"/>
  <workbookPr codeName="EstaPastaDeTrabalho" defaultThemeVersion="166925"/>
  <mc:AlternateContent xmlns:mc="http://schemas.openxmlformats.org/markup-compatibility/2006">
    <mc:Choice Requires="x15">
      <x15ac:absPath xmlns:x15ac="http://schemas.microsoft.com/office/spreadsheetml/2010/11/ac" url="C:\Users\alcil\Desktop\Planilhas do site gratis\"/>
    </mc:Choice>
  </mc:AlternateContent>
  <xr:revisionPtr revIDLastSave="0" documentId="13_ncr:1_{C17B10F7-6DEF-40A6-9ADF-3CE47E8899AA}" xr6:coauthVersionLast="47" xr6:coauthVersionMax="47" xr10:uidLastSave="{00000000-0000-0000-0000-000000000000}"/>
  <bookViews>
    <workbookView xWindow="-108" yWindow="-108" windowWidth="23256" windowHeight="12456" tabRatio="754" xr2:uid="{00000000-000D-0000-FFFF-FFFF00000000}"/>
  </bookViews>
  <sheets>
    <sheet name="Curso" sheetId="18" r:id="rId1"/>
    <sheet name="Menu" sheetId="1" r:id="rId2"/>
    <sheet name="Danificados &amp; C.interno" sheetId="17" r:id="rId3"/>
    <sheet name="Set" sheetId="11" r:id="rId4"/>
    <sheet name="produtos" sheetId="2" r:id="rId5"/>
    <sheet name="out" sheetId="12" r:id="rId6"/>
    <sheet name="Nov" sheetId="13" r:id="rId7"/>
    <sheet name="Dez" sheetId="14" r:id="rId8"/>
    <sheet name="Jan" sheetId="15" r:id="rId9"/>
    <sheet name="fev" sheetId="4" r:id="rId10"/>
    <sheet name="Mar" sheetId="5" r:id="rId11"/>
    <sheet name="Abr" sheetId="6" r:id="rId12"/>
    <sheet name="Maio" sheetId="7" r:id="rId13"/>
    <sheet name="jun" sheetId="8" r:id="rId14"/>
    <sheet name="Julho" sheetId="9" r:id="rId15"/>
    <sheet name="Agos" sheetId="10" r:id="rId16"/>
  </sheets>
  <definedNames>
    <definedName name="_xlnm._FilterDatabase" localSheetId="4" hidden="1">produtos!$A$3:$F$3</definedName>
    <definedName name="_xlcn.LinkedTable_Tabela11" hidden="1">ent_jan[]</definedName>
    <definedName name="Dan.C.interno">SUMIF(tbl_danificados[Produtos Danificados],p_estq,tbl_danificados[Qtd])+SUMIF(tbl_c.interno[Consumo interno],p_estq,tbl_c.interno[Qtd])</definedName>
    <definedName name="ent_abr">Tabela12[#All]</definedName>
    <definedName name="ent_fev">fev!$A$7:$D$300</definedName>
    <definedName name="ent_mar">Tabela9[#All]</definedName>
    <definedName name="ESTOQ_ABR">SUMIF(Tabela12[Produto],p_estq,Tabela12[Qtd])-SUMIF(Tabela13[Produto],p_estq,Tabela13[Qtd])</definedName>
    <definedName name="estoq_agos">SUMIF(tbl_ent_agos[Produto],p_estq,tbl_ent_agos[Qtd])-SUMIF(tbl_ven_agos[Produto],p_estq,tbl_ven_agos[Qtd])</definedName>
    <definedName name="estoq_dez">SUMIF(Tabela36[Produto],p_estq,Tabela36[Qtd])-SUMIF(Tabela37[Produto],p_estq,Tabela37[Qtd])</definedName>
    <definedName name="estoq_fev">SUMIF(Tabela6[produto],p_estq,Tabela6[Qtd])-SUMIF(fev!$F$9:$F$300,p_estq,Tabela7[Qtd])</definedName>
    <definedName name="estoq_jan">SUMIF(ent_jan[[produto ]],p_estq,ent_jan[Qtd])-SUMIF(vendas_jan[Produto],p_estq,vendas_jan[Qtd])</definedName>
    <definedName name="Estoq_julho">SUMIF(Tabela22[Produto],p_estq,Tabela22[Qtd])-SUMIF(Tabela23[Produto],p_estq,Tabela23[Qtd])</definedName>
    <definedName name="estoq_jun">SUMIF(tbl_ent_jun[Produto],p_estq,tbl_ent_jun[Qtd])-SUMIF(tbl_vend_jun[Produto],p_estq,tbl_vend_jun[Qtd])</definedName>
    <definedName name="Estoq_maio">SUMIF(Tabela15[Produto],p_estq,Tabela15[Qtd])-SUMIF(vendas_maio[Produto],p_estq,vendas_maio[Qtd])</definedName>
    <definedName name="estoq_mar">SUMIF(Tabela9[Produto],p_estq,Tabela9[Qtd])-SUMIF(Tabela10[Produto],p_estq,Tabela10[Qtd])</definedName>
    <definedName name="estoq_nov">SUMIF(Tabela33[Produto],p_estq,Tabela33[Qtd])-SUMIF(Tabela34[Produto],p_estq,Tabela34[Qtd])</definedName>
    <definedName name="estoq_out">SUMIF(Tabela18[Produto],p_estq,Tabela18[Qtd])-SUMIF(Tabela31[Produto],p_estq,Tabela31[Qtd])</definedName>
    <definedName name="estoq_set">SUMIF(tbl_ent_set[Produto],p_estq,tbl_ent_set[Qtd])-SUMIF(Tbl_ven_set[Produto],p_estq,Tbl_ven_set[Qtd])</definedName>
    <definedName name="lucro_abr">Abr!$I$5</definedName>
    <definedName name="lucro_agos">Agos!$I$5</definedName>
    <definedName name="lucro_dez">Dez!$I$5</definedName>
    <definedName name="lucro_fev">fev!$I$5</definedName>
    <definedName name="lucro_jan">Jan!$B$14</definedName>
    <definedName name="lucro_julho">Julho!$I$5</definedName>
    <definedName name="lucro_jun">jun!$I$5</definedName>
    <definedName name="lucro_maio">Maio!$I$5</definedName>
    <definedName name="lucro_mar">Mar!$I$5</definedName>
    <definedName name="lucro_nov">Nov!$I$5</definedName>
    <definedName name="lucro_out">out!$I$5</definedName>
    <definedName name="lucro_set">Set!$I$5</definedName>
    <definedName name="mt_pro">produtos!$A$4:$F$2201</definedName>
    <definedName name="p_estq">produtos!$H$3</definedName>
    <definedName name="preço_compra">tbl_cad_prod[preço unitário]</definedName>
    <definedName name="pro_vendas">vendas_jan[[#All],[Produto]]</definedName>
    <definedName name="PROD_ENT_OUT">out!$A$9:$A$299</definedName>
    <definedName name="produtos">produtos!$B$4:$F$1137</definedName>
    <definedName name="saldo_abr">Abr!$K$8:$M$300</definedName>
    <definedName name="saldo_fev">fev!$K$8:$M$300</definedName>
    <definedName name="saldo_mar">#REF!</definedName>
    <definedName name="ven_abr">Abr!$G$8:$I$300</definedName>
    <definedName name="ven_fev">fev!$G$8:$I$300</definedName>
    <definedName name="ven_mar">Tabela10[#All]</definedName>
  </definedNames>
  <calcPr calcId="191029"/>
  <fileRecoveryPr autoRecover="0"/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Tabela1" name="Tabela1" connection="LinkedTable_Tabela1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10" i="12" l="1"/>
  <c r="D10" i="12" s="1"/>
  <c r="C11" i="12"/>
  <c r="D11" i="12" s="1"/>
  <c r="C12" i="12"/>
  <c r="D12" i="12" s="1"/>
  <c r="C13" i="12"/>
  <c r="D13" i="12" s="1"/>
  <c r="C14" i="12"/>
  <c r="D14" i="12" s="1"/>
  <c r="C15" i="12"/>
  <c r="D15" i="12" s="1"/>
  <c r="C16" i="12"/>
  <c r="D16" i="12" s="1"/>
  <c r="C17" i="12"/>
  <c r="D17" i="12" s="1"/>
  <c r="C18" i="12"/>
  <c r="D18" i="12" s="1"/>
  <c r="C19" i="12"/>
  <c r="D19" i="12" s="1"/>
  <c r="C20" i="12"/>
  <c r="D20" i="12" s="1"/>
  <c r="C21" i="12"/>
  <c r="D21" i="12" s="1"/>
  <c r="C22" i="12"/>
  <c r="D22" i="12" s="1"/>
  <c r="C23" i="12"/>
  <c r="D23" i="12" s="1"/>
  <c r="C24" i="12"/>
  <c r="D24" i="12" s="1"/>
  <c r="C25" i="12"/>
  <c r="D25" i="12" s="1"/>
  <c r="C26" i="12"/>
  <c r="D26" i="12" s="1"/>
  <c r="C27" i="12"/>
  <c r="D27" i="12" s="1"/>
  <c r="C28" i="12"/>
  <c r="D28" i="12" s="1"/>
  <c r="C29" i="12"/>
  <c r="D29" i="12" s="1"/>
  <c r="C30" i="12"/>
  <c r="D30" i="12" s="1"/>
  <c r="C31" i="12"/>
  <c r="D31" i="12" s="1"/>
  <c r="C32" i="12"/>
  <c r="D32" i="12" s="1"/>
  <c r="C33" i="12"/>
  <c r="D33" i="12" s="1"/>
  <c r="C34" i="12"/>
  <c r="D34" i="12" s="1"/>
  <c r="C35" i="12"/>
  <c r="D35" i="12" s="1"/>
  <c r="C36" i="12"/>
  <c r="D36" i="12" s="1"/>
  <c r="C37" i="12"/>
  <c r="D37" i="12" s="1"/>
  <c r="C38" i="12"/>
  <c r="D38" i="12" s="1"/>
  <c r="C39" i="12"/>
  <c r="D39" i="12" s="1"/>
  <c r="C40" i="12"/>
  <c r="D40" i="12" s="1"/>
  <c r="C41" i="12"/>
  <c r="D41" i="12" s="1"/>
  <c r="C42" i="12"/>
  <c r="D42" i="12" s="1"/>
  <c r="C43" i="12"/>
  <c r="D43" i="12" s="1"/>
  <c r="C44" i="12"/>
  <c r="D44" i="12" s="1"/>
  <c r="C45" i="12"/>
  <c r="D45" i="12" s="1"/>
  <c r="C46" i="12"/>
  <c r="D46" i="12" s="1"/>
  <c r="C47" i="12"/>
  <c r="D47" i="12" s="1"/>
  <c r="C48" i="12"/>
  <c r="D48" i="12" s="1"/>
  <c r="C49" i="12"/>
  <c r="D49" i="12" s="1"/>
  <c r="C50" i="12"/>
  <c r="D50" i="12" s="1"/>
  <c r="C51" i="12"/>
  <c r="D51" i="12" s="1"/>
  <c r="C52" i="12"/>
  <c r="D52" i="12" s="1"/>
  <c r="C53" i="12"/>
  <c r="D53" i="12" s="1"/>
  <c r="C54" i="12"/>
  <c r="D54" i="12" s="1"/>
  <c r="C55" i="12"/>
  <c r="D55" i="12" s="1"/>
  <c r="C56" i="12"/>
  <c r="D56" i="12" s="1"/>
  <c r="C57" i="12"/>
  <c r="D57" i="12" s="1"/>
  <c r="C58" i="12"/>
  <c r="D58" i="12" s="1"/>
  <c r="C59" i="12"/>
  <c r="D59" i="12" s="1"/>
  <c r="C60" i="12"/>
  <c r="D60" i="12" s="1"/>
  <c r="C61" i="12"/>
  <c r="D61" i="12" s="1"/>
  <c r="C62" i="12"/>
  <c r="D62" i="12" s="1"/>
  <c r="C63" i="12"/>
  <c r="D63" i="12" s="1"/>
  <c r="C64" i="12"/>
  <c r="D64" i="12" s="1"/>
  <c r="C65" i="12"/>
  <c r="D65" i="12" s="1"/>
  <c r="C66" i="12"/>
  <c r="D66" i="12" s="1"/>
  <c r="C67" i="12"/>
  <c r="D67" i="12" s="1"/>
  <c r="C68" i="12"/>
  <c r="D68" i="12" s="1"/>
  <c r="C69" i="12"/>
  <c r="D69" i="12" s="1"/>
  <c r="C70" i="12"/>
  <c r="D70" i="12" s="1"/>
  <c r="C71" i="12"/>
  <c r="D71" i="12" s="1"/>
  <c r="C72" i="12"/>
  <c r="D72" i="12" s="1"/>
  <c r="C73" i="12"/>
  <c r="D73" i="12" s="1"/>
  <c r="C74" i="12"/>
  <c r="D74" i="12" s="1"/>
  <c r="C75" i="12"/>
  <c r="D75" i="12" s="1"/>
  <c r="C76" i="12"/>
  <c r="D76" i="12" s="1"/>
  <c r="C77" i="12"/>
  <c r="D77" i="12" s="1"/>
  <c r="C78" i="12"/>
  <c r="D78" i="12" s="1"/>
  <c r="C79" i="12"/>
  <c r="D79" i="12" s="1"/>
  <c r="C80" i="12"/>
  <c r="D80" i="12" s="1"/>
  <c r="C81" i="12"/>
  <c r="D81" i="12" s="1"/>
  <c r="C82" i="12"/>
  <c r="D82" i="12" s="1"/>
  <c r="C83" i="12"/>
  <c r="D83" i="12" s="1"/>
  <c r="C84" i="12"/>
  <c r="D84" i="12" s="1"/>
  <c r="C85" i="12"/>
  <c r="D85" i="12" s="1"/>
  <c r="C86" i="12"/>
  <c r="D86" i="12" s="1"/>
  <c r="C87" i="12"/>
  <c r="D87" i="12" s="1"/>
  <c r="C88" i="12"/>
  <c r="D88" i="12" s="1"/>
  <c r="C89" i="12"/>
  <c r="D89" i="12" s="1"/>
  <c r="C90" i="12"/>
  <c r="D90" i="12" s="1"/>
  <c r="C91" i="12"/>
  <c r="D91" i="12" s="1"/>
  <c r="C92" i="12"/>
  <c r="D92" i="12" s="1"/>
  <c r="C93" i="12"/>
  <c r="D93" i="12" s="1"/>
  <c r="C94" i="12"/>
  <c r="D94" i="12" s="1"/>
  <c r="C95" i="12"/>
  <c r="D95" i="12" s="1"/>
  <c r="C96" i="12"/>
  <c r="D96" i="12" s="1"/>
  <c r="C97" i="12"/>
  <c r="D97" i="12" s="1"/>
  <c r="C98" i="12"/>
  <c r="D98" i="12" s="1"/>
  <c r="C99" i="12"/>
  <c r="D99" i="12" s="1"/>
  <c r="C100" i="12"/>
  <c r="D100" i="12" s="1"/>
  <c r="C101" i="12"/>
  <c r="D101" i="12" s="1"/>
  <c r="C102" i="12"/>
  <c r="D102" i="12" s="1"/>
  <c r="C103" i="12"/>
  <c r="D103" i="12" s="1"/>
  <c r="C104" i="12"/>
  <c r="D104" i="12" s="1"/>
  <c r="C105" i="12"/>
  <c r="D105" i="12" s="1"/>
  <c r="C106" i="12"/>
  <c r="D106" i="12" s="1"/>
  <c r="C107" i="12"/>
  <c r="D107" i="12" s="1"/>
  <c r="C108" i="12"/>
  <c r="D108" i="12" s="1"/>
  <c r="C109" i="12"/>
  <c r="D109" i="12" s="1"/>
  <c r="C110" i="12"/>
  <c r="D110" i="12" s="1"/>
  <c r="C111" i="12"/>
  <c r="D111" i="12" s="1"/>
  <c r="C112" i="12"/>
  <c r="D112" i="12" s="1"/>
  <c r="C113" i="12"/>
  <c r="D113" i="12" s="1"/>
  <c r="C114" i="12"/>
  <c r="D114" i="12" s="1"/>
  <c r="C115" i="12"/>
  <c r="D115" i="12" s="1"/>
  <c r="C116" i="12"/>
  <c r="D116" i="12" s="1"/>
  <c r="C117" i="12"/>
  <c r="D117" i="12" s="1"/>
  <c r="C118" i="12"/>
  <c r="D118" i="12" s="1"/>
  <c r="C119" i="12"/>
  <c r="D119" i="12" s="1"/>
  <c r="C120" i="12"/>
  <c r="D120" i="12" s="1"/>
  <c r="C121" i="12"/>
  <c r="D121" i="12" s="1"/>
  <c r="C122" i="12"/>
  <c r="D122" i="12" s="1"/>
  <c r="C123" i="12"/>
  <c r="D123" i="12" s="1"/>
  <c r="C124" i="12"/>
  <c r="D124" i="12" s="1"/>
  <c r="C125" i="12"/>
  <c r="D125" i="12" s="1"/>
  <c r="C126" i="12"/>
  <c r="D126" i="12" s="1"/>
  <c r="C127" i="12"/>
  <c r="D127" i="12" s="1"/>
  <c r="C128" i="12"/>
  <c r="D128" i="12" s="1"/>
  <c r="C129" i="12"/>
  <c r="D129" i="12" s="1"/>
  <c r="C130" i="12"/>
  <c r="D130" i="12" s="1"/>
  <c r="C131" i="12"/>
  <c r="D131" i="12" s="1"/>
  <c r="C132" i="12"/>
  <c r="D132" i="12" s="1"/>
  <c r="C133" i="12"/>
  <c r="D133" i="12" s="1"/>
  <c r="C134" i="12"/>
  <c r="D134" i="12" s="1"/>
  <c r="C135" i="12"/>
  <c r="D135" i="12" s="1"/>
  <c r="C136" i="12"/>
  <c r="D136" i="12" s="1"/>
  <c r="C137" i="12"/>
  <c r="D137" i="12" s="1"/>
  <c r="C138" i="12"/>
  <c r="D138" i="12" s="1"/>
  <c r="C139" i="12"/>
  <c r="D139" i="12" s="1"/>
  <c r="C140" i="12"/>
  <c r="D140" i="12" s="1"/>
  <c r="C141" i="12"/>
  <c r="D141" i="12" s="1"/>
  <c r="C142" i="12"/>
  <c r="D142" i="12" s="1"/>
  <c r="C143" i="12"/>
  <c r="D143" i="12" s="1"/>
  <c r="C144" i="12"/>
  <c r="D144" i="12" s="1"/>
  <c r="C145" i="12"/>
  <c r="D145" i="12" s="1"/>
  <c r="C146" i="12"/>
  <c r="D146" i="12" s="1"/>
  <c r="C147" i="12"/>
  <c r="D147" i="12" s="1"/>
  <c r="C148" i="12"/>
  <c r="D148" i="12" s="1"/>
  <c r="C149" i="12"/>
  <c r="D149" i="12" s="1"/>
  <c r="C150" i="12"/>
  <c r="D150" i="12" s="1"/>
  <c r="C151" i="12"/>
  <c r="D151" i="12" s="1"/>
  <c r="C152" i="12"/>
  <c r="D152" i="12" s="1"/>
  <c r="C153" i="12"/>
  <c r="D153" i="12" s="1"/>
  <c r="C154" i="12"/>
  <c r="D154" i="12" s="1"/>
  <c r="C155" i="12"/>
  <c r="D155" i="12" s="1"/>
  <c r="C156" i="12"/>
  <c r="D156" i="12" s="1"/>
  <c r="C157" i="12"/>
  <c r="D157" i="12" s="1"/>
  <c r="C158" i="12"/>
  <c r="D158" i="12" s="1"/>
  <c r="C159" i="12"/>
  <c r="D159" i="12" s="1"/>
  <c r="C160" i="12"/>
  <c r="D160" i="12" s="1"/>
  <c r="C161" i="12"/>
  <c r="D161" i="12" s="1"/>
  <c r="C162" i="12"/>
  <c r="D162" i="12" s="1"/>
  <c r="C163" i="12"/>
  <c r="D163" i="12" s="1"/>
  <c r="C164" i="12"/>
  <c r="D164" i="12" s="1"/>
  <c r="C165" i="12"/>
  <c r="D165" i="12" s="1"/>
  <c r="C166" i="12"/>
  <c r="D166" i="12" s="1"/>
  <c r="C167" i="12"/>
  <c r="D167" i="12" s="1"/>
  <c r="C168" i="12"/>
  <c r="D168" i="12" s="1"/>
  <c r="C169" i="12"/>
  <c r="D169" i="12" s="1"/>
  <c r="C170" i="12"/>
  <c r="D170" i="12" s="1"/>
  <c r="C171" i="12"/>
  <c r="D171" i="12" s="1"/>
  <c r="C172" i="12"/>
  <c r="D172" i="12" s="1"/>
  <c r="C173" i="12"/>
  <c r="D173" i="12" s="1"/>
  <c r="C174" i="12"/>
  <c r="D174" i="12" s="1"/>
  <c r="C175" i="12"/>
  <c r="D175" i="12" s="1"/>
  <c r="C176" i="12"/>
  <c r="D176" i="12" s="1"/>
  <c r="C177" i="12"/>
  <c r="D177" i="12" s="1"/>
  <c r="C178" i="12"/>
  <c r="D178" i="12" s="1"/>
  <c r="C179" i="12"/>
  <c r="D179" i="12" s="1"/>
  <c r="C180" i="12"/>
  <c r="D180" i="12" s="1"/>
  <c r="C181" i="12"/>
  <c r="D181" i="12" s="1"/>
  <c r="C182" i="12"/>
  <c r="D182" i="12" s="1"/>
  <c r="C183" i="12"/>
  <c r="D183" i="12" s="1"/>
  <c r="C184" i="12"/>
  <c r="D184" i="12" s="1"/>
  <c r="C185" i="12"/>
  <c r="D185" i="12" s="1"/>
  <c r="C186" i="12"/>
  <c r="D186" i="12" s="1"/>
  <c r="C187" i="12"/>
  <c r="D187" i="12" s="1"/>
  <c r="C188" i="12"/>
  <c r="D188" i="12" s="1"/>
  <c r="C189" i="12"/>
  <c r="D189" i="12" s="1"/>
  <c r="C190" i="12"/>
  <c r="D190" i="12" s="1"/>
  <c r="C191" i="12"/>
  <c r="D191" i="12" s="1"/>
  <c r="C192" i="12"/>
  <c r="D192" i="12" s="1"/>
  <c r="C193" i="12"/>
  <c r="D193" i="12" s="1"/>
  <c r="C194" i="12"/>
  <c r="D194" i="12" s="1"/>
  <c r="C195" i="12"/>
  <c r="D195" i="12" s="1"/>
  <c r="C196" i="12"/>
  <c r="D196" i="12" s="1"/>
  <c r="C197" i="12"/>
  <c r="D197" i="12" s="1"/>
  <c r="C198" i="12"/>
  <c r="D198" i="12" s="1"/>
  <c r="C199" i="12"/>
  <c r="D199" i="12" s="1"/>
  <c r="C200" i="12"/>
  <c r="D200" i="12" s="1"/>
  <c r="C201" i="12"/>
  <c r="D201" i="12" s="1"/>
  <c r="C202" i="12"/>
  <c r="D202" i="12" s="1"/>
  <c r="C203" i="12"/>
  <c r="D203" i="12" s="1"/>
  <c r="C204" i="12"/>
  <c r="D204" i="12" s="1"/>
  <c r="C205" i="12"/>
  <c r="D205" i="12" s="1"/>
  <c r="C206" i="12"/>
  <c r="D206" i="12" s="1"/>
  <c r="C207" i="12"/>
  <c r="D207" i="12" s="1"/>
  <c r="C208" i="12"/>
  <c r="D208" i="12" s="1"/>
  <c r="C209" i="12"/>
  <c r="D209" i="12" s="1"/>
  <c r="C210" i="12"/>
  <c r="D210" i="12" s="1"/>
  <c r="C211" i="12"/>
  <c r="D211" i="12" s="1"/>
  <c r="C212" i="12"/>
  <c r="D212" i="12" s="1"/>
  <c r="C213" i="12"/>
  <c r="D213" i="12" s="1"/>
  <c r="C214" i="12"/>
  <c r="D214" i="12" s="1"/>
  <c r="C215" i="12"/>
  <c r="D215" i="12" s="1"/>
  <c r="C216" i="12"/>
  <c r="D216" i="12" s="1"/>
  <c r="C217" i="12"/>
  <c r="D217" i="12" s="1"/>
  <c r="C218" i="12"/>
  <c r="D218" i="12" s="1"/>
  <c r="C219" i="12"/>
  <c r="D219" i="12" s="1"/>
  <c r="C220" i="12"/>
  <c r="D220" i="12" s="1"/>
  <c r="C221" i="12"/>
  <c r="D221" i="12" s="1"/>
  <c r="C222" i="12"/>
  <c r="D222" i="12" s="1"/>
  <c r="C223" i="12"/>
  <c r="D223" i="12" s="1"/>
  <c r="C224" i="12"/>
  <c r="D224" i="12" s="1"/>
  <c r="C225" i="12"/>
  <c r="D225" i="12" s="1"/>
  <c r="C226" i="12"/>
  <c r="D226" i="12" s="1"/>
  <c r="C227" i="12"/>
  <c r="D227" i="12" s="1"/>
  <c r="C228" i="12"/>
  <c r="D228" i="12" s="1"/>
  <c r="C229" i="12"/>
  <c r="D229" i="12" s="1"/>
  <c r="C230" i="12"/>
  <c r="D230" i="12" s="1"/>
  <c r="C231" i="12"/>
  <c r="D231" i="12" s="1"/>
  <c r="C232" i="12"/>
  <c r="D232" i="12" s="1"/>
  <c r="C233" i="12"/>
  <c r="D233" i="12" s="1"/>
  <c r="C234" i="12"/>
  <c r="D234" i="12" s="1"/>
  <c r="C235" i="12"/>
  <c r="D235" i="12" s="1"/>
  <c r="C236" i="12"/>
  <c r="D236" i="12" s="1"/>
  <c r="C237" i="12"/>
  <c r="D237" i="12" s="1"/>
  <c r="C238" i="12"/>
  <c r="D238" i="12" s="1"/>
  <c r="C239" i="12"/>
  <c r="D239" i="12" s="1"/>
  <c r="C240" i="12"/>
  <c r="D240" i="12" s="1"/>
  <c r="C241" i="12"/>
  <c r="D241" i="12" s="1"/>
  <c r="C242" i="12"/>
  <c r="D242" i="12" s="1"/>
  <c r="C243" i="12"/>
  <c r="D243" i="12" s="1"/>
  <c r="C244" i="12"/>
  <c r="D244" i="12" s="1"/>
  <c r="C245" i="12"/>
  <c r="D245" i="12" s="1"/>
  <c r="C246" i="12"/>
  <c r="D246" i="12" s="1"/>
  <c r="C247" i="12"/>
  <c r="D247" i="12" s="1"/>
  <c r="C248" i="12"/>
  <c r="D248" i="12" s="1"/>
  <c r="C249" i="12"/>
  <c r="D249" i="12" s="1"/>
  <c r="C250" i="12"/>
  <c r="D250" i="12" s="1"/>
  <c r="C251" i="12"/>
  <c r="D251" i="12" s="1"/>
  <c r="C252" i="12"/>
  <c r="D252" i="12" s="1"/>
  <c r="C253" i="12"/>
  <c r="D253" i="12" s="1"/>
  <c r="C254" i="12"/>
  <c r="D254" i="12" s="1"/>
  <c r="C255" i="12"/>
  <c r="D255" i="12" s="1"/>
  <c r="C256" i="12"/>
  <c r="D256" i="12" s="1"/>
  <c r="C257" i="12"/>
  <c r="D257" i="12" s="1"/>
  <c r="C258" i="12"/>
  <c r="D258" i="12" s="1"/>
  <c r="C259" i="12"/>
  <c r="D259" i="12" s="1"/>
  <c r="C260" i="12"/>
  <c r="D260" i="12" s="1"/>
  <c r="C261" i="12"/>
  <c r="D261" i="12" s="1"/>
  <c r="C262" i="12"/>
  <c r="D262" i="12" s="1"/>
  <c r="C263" i="12"/>
  <c r="D263" i="12" s="1"/>
  <c r="C264" i="12"/>
  <c r="D264" i="12" s="1"/>
  <c r="C265" i="12"/>
  <c r="D265" i="12" s="1"/>
  <c r="C266" i="12"/>
  <c r="D266" i="12" s="1"/>
  <c r="C267" i="12"/>
  <c r="D267" i="12" s="1"/>
  <c r="C268" i="12"/>
  <c r="D268" i="12" s="1"/>
  <c r="C269" i="12"/>
  <c r="D269" i="12" s="1"/>
  <c r="C270" i="12"/>
  <c r="D270" i="12" s="1"/>
  <c r="C271" i="12"/>
  <c r="D271" i="12" s="1"/>
  <c r="C272" i="12"/>
  <c r="D272" i="12" s="1"/>
  <c r="C273" i="12"/>
  <c r="D273" i="12" s="1"/>
  <c r="C274" i="12"/>
  <c r="D274" i="12" s="1"/>
  <c r="C275" i="12"/>
  <c r="D275" i="12" s="1"/>
  <c r="C276" i="12"/>
  <c r="D276" i="12" s="1"/>
  <c r="C277" i="12"/>
  <c r="D277" i="12" s="1"/>
  <c r="C278" i="12"/>
  <c r="D278" i="12" s="1"/>
  <c r="C279" i="12"/>
  <c r="D279" i="12" s="1"/>
  <c r="C280" i="12"/>
  <c r="D280" i="12" s="1"/>
  <c r="C281" i="12"/>
  <c r="D281" i="12" s="1"/>
  <c r="C282" i="12"/>
  <c r="D282" i="12" s="1"/>
  <c r="C283" i="12"/>
  <c r="D283" i="12" s="1"/>
  <c r="C284" i="12"/>
  <c r="D284" i="12" s="1"/>
  <c r="C285" i="12"/>
  <c r="D285" i="12" s="1"/>
  <c r="C286" i="12"/>
  <c r="D286" i="12" s="1"/>
  <c r="C287" i="12"/>
  <c r="D287" i="12" s="1"/>
  <c r="C288" i="12"/>
  <c r="D288" i="12" s="1"/>
  <c r="C289" i="12"/>
  <c r="D289" i="12" s="1"/>
  <c r="C290" i="12"/>
  <c r="D290" i="12" s="1"/>
  <c r="C291" i="12"/>
  <c r="D291" i="12" s="1"/>
  <c r="C292" i="12"/>
  <c r="D292" i="12" s="1"/>
  <c r="C293" i="12"/>
  <c r="D293" i="12" s="1"/>
  <c r="C294" i="12"/>
  <c r="D294" i="12" s="1"/>
  <c r="C295" i="12"/>
  <c r="D295" i="12" s="1"/>
  <c r="C296" i="12"/>
  <c r="D296" i="12" s="1"/>
  <c r="C297" i="12"/>
  <c r="D297" i="12" s="1"/>
  <c r="C298" i="12"/>
  <c r="D298" i="12" s="1"/>
  <c r="C299" i="12"/>
  <c r="D299" i="12" s="1"/>
  <c r="H10" i="12"/>
  <c r="I10" i="12" s="1"/>
  <c r="H11" i="12"/>
  <c r="I11" i="12" s="1"/>
  <c r="H12" i="12"/>
  <c r="I12" i="12" s="1"/>
  <c r="H13" i="12"/>
  <c r="I13" i="12" s="1"/>
  <c r="H14" i="12"/>
  <c r="I14" i="12" s="1"/>
  <c r="H15" i="12"/>
  <c r="I15" i="12" s="1"/>
  <c r="H16" i="12"/>
  <c r="I16" i="12" s="1"/>
  <c r="H17" i="12"/>
  <c r="I17" i="12" s="1"/>
  <c r="H18" i="12"/>
  <c r="I18" i="12" s="1"/>
  <c r="H19" i="12"/>
  <c r="I19" i="12" s="1"/>
  <c r="H20" i="12"/>
  <c r="I20" i="12" s="1"/>
  <c r="H21" i="12"/>
  <c r="I21" i="12" s="1"/>
  <c r="H22" i="12"/>
  <c r="I22" i="12" s="1"/>
  <c r="H23" i="12"/>
  <c r="I23" i="12" s="1"/>
  <c r="H24" i="12"/>
  <c r="I24" i="12" s="1"/>
  <c r="H25" i="12"/>
  <c r="I25" i="12" s="1"/>
  <c r="H26" i="12"/>
  <c r="I26" i="12" s="1"/>
  <c r="H27" i="12"/>
  <c r="I27" i="12" s="1"/>
  <c r="H28" i="12"/>
  <c r="I28" i="12" s="1"/>
  <c r="H29" i="12"/>
  <c r="I29" i="12" s="1"/>
  <c r="H30" i="12"/>
  <c r="I30" i="12" s="1"/>
  <c r="H31" i="12"/>
  <c r="I31" i="12" s="1"/>
  <c r="H32" i="12"/>
  <c r="I32" i="12" s="1"/>
  <c r="H33" i="12"/>
  <c r="I33" i="12" s="1"/>
  <c r="H34" i="12"/>
  <c r="I34" i="12" s="1"/>
  <c r="H35" i="12"/>
  <c r="I35" i="12" s="1"/>
  <c r="H36" i="12"/>
  <c r="I36" i="12" s="1"/>
  <c r="H37" i="12"/>
  <c r="I37" i="12" s="1"/>
  <c r="H38" i="12"/>
  <c r="I38" i="12" s="1"/>
  <c r="H39" i="12"/>
  <c r="I39" i="12" s="1"/>
  <c r="H40" i="12"/>
  <c r="I40" i="12" s="1"/>
  <c r="H41" i="12"/>
  <c r="I41" i="12" s="1"/>
  <c r="H42" i="12"/>
  <c r="I42" i="12" s="1"/>
  <c r="H43" i="12"/>
  <c r="I43" i="12" s="1"/>
  <c r="H44" i="12"/>
  <c r="I44" i="12" s="1"/>
  <c r="H45" i="12"/>
  <c r="I45" i="12" s="1"/>
  <c r="H46" i="12"/>
  <c r="I46" i="12" s="1"/>
  <c r="H47" i="12"/>
  <c r="I47" i="12" s="1"/>
  <c r="H48" i="12"/>
  <c r="I48" i="12" s="1"/>
  <c r="H49" i="12"/>
  <c r="I49" i="12" s="1"/>
  <c r="H50" i="12"/>
  <c r="I50" i="12" s="1"/>
  <c r="H51" i="12"/>
  <c r="I51" i="12" s="1"/>
  <c r="H52" i="12"/>
  <c r="I52" i="12" s="1"/>
  <c r="H53" i="12"/>
  <c r="I53" i="12" s="1"/>
  <c r="H54" i="12"/>
  <c r="I54" i="12" s="1"/>
  <c r="H55" i="12"/>
  <c r="I55" i="12" s="1"/>
  <c r="H56" i="12"/>
  <c r="I56" i="12" s="1"/>
  <c r="H57" i="12"/>
  <c r="I57" i="12" s="1"/>
  <c r="H58" i="12"/>
  <c r="I58" i="12" s="1"/>
  <c r="H59" i="12"/>
  <c r="I59" i="12" s="1"/>
  <c r="H60" i="12"/>
  <c r="I60" i="12" s="1"/>
  <c r="H61" i="12"/>
  <c r="I61" i="12" s="1"/>
  <c r="H62" i="12"/>
  <c r="I62" i="12" s="1"/>
  <c r="H63" i="12"/>
  <c r="I63" i="12" s="1"/>
  <c r="H64" i="12"/>
  <c r="I64" i="12" s="1"/>
  <c r="H65" i="12"/>
  <c r="I65" i="12" s="1"/>
  <c r="H66" i="12"/>
  <c r="I66" i="12" s="1"/>
  <c r="H67" i="12"/>
  <c r="I67" i="12" s="1"/>
  <c r="H68" i="12"/>
  <c r="I68" i="12" s="1"/>
  <c r="H69" i="12"/>
  <c r="I69" i="12" s="1"/>
  <c r="H70" i="12"/>
  <c r="I70" i="12" s="1"/>
  <c r="H71" i="12"/>
  <c r="I71" i="12" s="1"/>
  <c r="H72" i="12"/>
  <c r="I72" i="12" s="1"/>
  <c r="H73" i="12"/>
  <c r="I73" i="12" s="1"/>
  <c r="H74" i="12"/>
  <c r="I74" i="12" s="1"/>
  <c r="H75" i="12"/>
  <c r="I75" i="12" s="1"/>
  <c r="H76" i="12"/>
  <c r="I76" i="12" s="1"/>
  <c r="H77" i="12"/>
  <c r="I77" i="12" s="1"/>
  <c r="H78" i="12"/>
  <c r="I78" i="12" s="1"/>
  <c r="H79" i="12"/>
  <c r="I79" i="12" s="1"/>
  <c r="H80" i="12"/>
  <c r="I80" i="12" s="1"/>
  <c r="H81" i="12"/>
  <c r="I81" i="12" s="1"/>
  <c r="H82" i="12"/>
  <c r="I82" i="12" s="1"/>
  <c r="H83" i="12"/>
  <c r="I83" i="12" s="1"/>
  <c r="H84" i="12"/>
  <c r="I84" i="12" s="1"/>
  <c r="H85" i="12"/>
  <c r="I85" i="12" s="1"/>
  <c r="H86" i="12"/>
  <c r="I86" i="12" s="1"/>
  <c r="H87" i="12"/>
  <c r="I87" i="12" s="1"/>
  <c r="H88" i="12"/>
  <c r="I88" i="12" s="1"/>
  <c r="H89" i="12"/>
  <c r="I89" i="12" s="1"/>
  <c r="H90" i="12"/>
  <c r="I90" i="12" s="1"/>
  <c r="H91" i="12"/>
  <c r="I91" i="12" s="1"/>
  <c r="H92" i="12"/>
  <c r="I92" i="12" s="1"/>
  <c r="H93" i="12"/>
  <c r="I93" i="12" s="1"/>
  <c r="H94" i="12"/>
  <c r="I94" i="12" s="1"/>
  <c r="H95" i="12"/>
  <c r="I95" i="12" s="1"/>
  <c r="H96" i="12"/>
  <c r="I96" i="12" s="1"/>
  <c r="H97" i="12"/>
  <c r="I97" i="12" s="1"/>
  <c r="H98" i="12"/>
  <c r="I98" i="12" s="1"/>
  <c r="H99" i="12"/>
  <c r="I99" i="12" s="1"/>
  <c r="H100" i="12"/>
  <c r="I100" i="12" s="1"/>
  <c r="H101" i="12"/>
  <c r="I101" i="12" s="1"/>
  <c r="H102" i="12"/>
  <c r="I102" i="12" s="1"/>
  <c r="H103" i="12"/>
  <c r="I103" i="12" s="1"/>
  <c r="H104" i="12"/>
  <c r="I104" i="12" s="1"/>
  <c r="H105" i="12"/>
  <c r="I105" i="12" s="1"/>
  <c r="H106" i="12"/>
  <c r="I106" i="12" s="1"/>
  <c r="H107" i="12"/>
  <c r="I107" i="12" s="1"/>
  <c r="H108" i="12"/>
  <c r="I108" i="12" s="1"/>
  <c r="H109" i="12"/>
  <c r="I109" i="12" s="1"/>
  <c r="H110" i="12"/>
  <c r="I110" i="12" s="1"/>
  <c r="H111" i="12"/>
  <c r="I111" i="12" s="1"/>
  <c r="H112" i="12"/>
  <c r="I112" i="12" s="1"/>
  <c r="H113" i="12"/>
  <c r="I113" i="12" s="1"/>
  <c r="H114" i="12"/>
  <c r="I114" i="12" s="1"/>
  <c r="H115" i="12"/>
  <c r="I115" i="12" s="1"/>
  <c r="H116" i="12"/>
  <c r="I116" i="12" s="1"/>
  <c r="H117" i="12"/>
  <c r="I117" i="12" s="1"/>
  <c r="H118" i="12"/>
  <c r="I118" i="12" s="1"/>
  <c r="H119" i="12"/>
  <c r="I119" i="12" s="1"/>
  <c r="H120" i="12"/>
  <c r="I120" i="12" s="1"/>
  <c r="H121" i="12"/>
  <c r="I121" i="12" s="1"/>
  <c r="H122" i="12"/>
  <c r="I122" i="12" s="1"/>
  <c r="H123" i="12"/>
  <c r="I123" i="12" s="1"/>
  <c r="H124" i="12"/>
  <c r="I124" i="12" s="1"/>
  <c r="H125" i="12"/>
  <c r="I125" i="12" s="1"/>
  <c r="H126" i="12"/>
  <c r="I126" i="12" s="1"/>
  <c r="H127" i="12"/>
  <c r="I127" i="12" s="1"/>
  <c r="H128" i="12"/>
  <c r="I128" i="12" s="1"/>
  <c r="H129" i="12"/>
  <c r="I129" i="12" s="1"/>
  <c r="H130" i="12"/>
  <c r="I130" i="12" s="1"/>
  <c r="H131" i="12"/>
  <c r="I131" i="12" s="1"/>
  <c r="H132" i="12"/>
  <c r="I132" i="12" s="1"/>
  <c r="H133" i="12"/>
  <c r="I133" i="12" s="1"/>
  <c r="H134" i="12"/>
  <c r="I134" i="12" s="1"/>
  <c r="H135" i="12"/>
  <c r="I135" i="12" s="1"/>
  <c r="H136" i="12"/>
  <c r="I136" i="12" s="1"/>
  <c r="H137" i="12"/>
  <c r="I137" i="12" s="1"/>
  <c r="H138" i="12"/>
  <c r="I138" i="12" s="1"/>
  <c r="H139" i="12"/>
  <c r="I139" i="12" s="1"/>
  <c r="H140" i="12"/>
  <c r="I140" i="12" s="1"/>
  <c r="H141" i="12"/>
  <c r="I141" i="12" s="1"/>
  <c r="H142" i="12"/>
  <c r="I142" i="12" s="1"/>
  <c r="H143" i="12"/>
  <c r="I143" i="12" s="1"/>
  <c r="H144" i="12"/>
  <c r="I144" i="12" s="1"/>
  <c r="H145" i="12"/>
  <c r="I145" i="12" s="1"/>
  <c r="H146" i="12"/>
  <c r="I146" i="12" s="1"/>
  <c r="H147" i="12"/>
  <c r="I147" i="12" s="1"/>
  <c r="H148" i="12"/>
  <c r="I148" i="12" s="1"/>
  <c r="H149" i="12"/>
  <c r="I149" i="12" s="1"/>
  <c r="H150" i="12"/>
  <c r="I150" i="12" s="1"/>
  <c r="H151" i="12"/>
  <c r="I151" i="12" s="1"/>
  <c r="H152" i="12"/>
  <c r="I152" i="12" s="1"/>
  <c r="H153" i="12"/>
  <c r="I153" i="12" s="1"/>
  <c r="H154" i="12"/>
  <c r="I154" i="12" s="1"/>
  <c r="H155" i="12"/>
  <c r="I155" i="12" s="1"/>
  <c r="H156" i="12"/>
  <c r="I156" i="12" s="1"/>
  <c r="H157" i="12"/>
  <c r="I157" i="12" s="1"/>
  <c r="H158" i="12"/>
  <c r="I158" i="12" s="1"/>
  <c r="H159" i="12"/>
  <c r="I159" i="12" s="1"/>
  <c r="H160" i="12"/>
  <c r="I160" i="12" s="1"/>
  <c r="H161" i="12"/>
  <c r="I161" i="12" s="1"/>
  <c r="H162" i="12"/>
  <c r="I162" i="12" s="1"/>
  <c r="H163" i="12"/>
  <c r="I163" i="12" s="1"/>
  <c r="H164" i="12"/>
  <c r="I164" i="12" s="1"/>
  <c r="H165" i="12"/>
  <c r="I165" i="12" s="1"/>
  <c r="H166" i="12"/>
  <c r="I166" i="12" s="1"/>
  <c r="H167" i="12"/>
  <c r="I167" i="12" s="1"/>
  <c r="H168" i="12"/>
  <c r="I168" i="12" s="1"/>
  <c r="H169" i="12"/>
  <c r="I169" i="12" s="1"/>
  <c r="H170" i="12"/>
  <c r="I170" i="12" s="1"/>
  <c r="H171" i="12"/>
  <c r="I171" i="12" s="1"/>
  <c r="H172" i="12"/>
  <c r="I172" i="12" s="1"/>
  <c r="H173" i="12"/>
  <c r="I173" i="12" s="1"/>
  <c r="H174" i="12"/>
  <c r="I174" i="12" s="1"/>
  <c r="H175" i="12"/>
  <c r="I175" i="12" s="1"/>
  <c r="H176" i="12"/>
  <c r="I176" i="12" s="1"/>
  <c r="H177" i="12"/>
  <c r="I177" i="12" s="1"/>
  <c r="H178" i="12"/>
  <c r="I178" i="12" s="1"/>
  <c r="H179" i="12"/>
  <c r="I179" i="12" s="1"/>
  <c r="H180" i="12"/>
  <c r="I180" i="12" s="1"/>
  <c r="H181" i="12"/>
  <c r="I181" i="12" s="1"/>
  <c r="H182" i="12"/>
  <c r="I182" i="12" s="1"/>
  <c r="H183" i="12"/>
  <c r="I183" i="12" s="1"/>
  <c r="H184" i="12"/>
  <c r="I184" i="12" s="1"/>
  <c r="H185" i="12"/>
  <c r="I185" i="12" s="1"/>
  <c r="H186" i="12"/>
  <c r="I186" i="12" s="1"/>
  <c r="H187" i="12"/>
  <c r="I187" i="12" s="1"/>
  <c r="H188" i="12"/>
  <c r="I188" i="12" s="1"/>
  <c r="H189" i="12"/>
  <c r="I189" i="12" s="1"/>
  <c r="H190" i="12"/>
  <c r="I190" i="12" s="1"/>
  <c r="H191" i="12"/>
  <c r="I191" i="12" s="1"/>
  <c r="H192" i="12"/>
  <c r="I192" i="12" s="1"/>
  <c r="H193" i="12"/>
  <c r="I193" i="12" s="1"/>
  <c r="H194" i="12"/>
  <c r="I194" i="12" s="1"/>
  <c r="H195" i="12"/>
  <c r="I195" i="12" s="1"/>
  <c r="H196" i="12"/>
  <c r="I196" i="12" s="1"/>
  <c r="H197" i="12"/>
  <c r="I197" i="12" s="1"/>
  <c r="H198" i="12"/>
  <c r="I198" i="12" s="1"/>
  <c r="H199" i="12"/>
  <c r="I199" i="12" s="1"/>
  <c r="H200" i="12"/>
  <c r="I200" i="12" s="1"/>
  <c r="H201" i="12"/>
  <c r="I201" i="12" s="1"/>
  <c r="H202" i="12"/>
  <c r="I202" i="12" s="1"/>
  <c r="H203" i="12"/>
  <c r="I203" i="12" s="1"/>
  <c r="H204" i="12"/>
  <c r="I204" i="12" s="1"/>
  <c r="H205" i="12"/>
  <c r="I205" i="12" s="1"/>
  <c r="H206" i="12"/>
  <c r="I206" i="12" s="1"/>
  <c r="H207" i="12"/>
  <c r="I207" i="12" s="1"/>
  <c r="H208" i="12"/>
  <c r="I208" i="12" s="1"/>
  <c r="H209" i="12"/>
  <c r="I209" i="12" s="1"/>
  <c r="H210" i="12"/>
  <c r="I210" i="12" s="1"/>
  <c r="H211" i="12"/>
  <c r="I211" i="12" s="1"/>
  <c r="H212" i="12"/>
  <c r="I212" i="12" s="1"/>
  <c r="H213" i="12"/>
  <c r="I213" i="12" s="1"/>
  <c r="H214" i="12"/>
  <c r="I214" i="12" s="1"/>
  <c r="H215" i="12"/>
  <c r="I215" i="12" s="1"/>
  <c r="H216" i="12"/>
  <c r="I216" i="12" s="1"/>
  <c r="H217" i="12"/>
  <c r="I217" i="12" s="1"/>
  <c r="H218" i="12"/>
  <c r="I218" i="12" s="1"/>
  <c r="H219" i="12"/>
  <c r="I219" i="12" s="1"/>
  <c r="H220" i="12"/>
  <c r="I220" i="12" s="1"/>
  <c r="H221" i="12"/>
  <c r="I221" i="12" s="1"/>
  <c r="H222" i="12"/>
  <c r="I222" i="12" s="1"/>
  <c r="H223" i="12"/>
  <c r="I223" i="12" s="1"/>
  <c r="H224" i="12"/>
  <c r="I224" i="12" s="1"/>
  <c r="H225" i="12"/>
  <c r="I225" i="12" s="1"/>
  <c r="H226" i="12"/>
  <c r="I226" i="12" s="1"/>
  <c r="H227" i="12"/>
  <c r="I227" i="12" s="1"/>
  <c r="H228" i="12"/>
  <c r="I228" i="12" s="1"/>
  <c r="H229" i="12"/>
  <c r="I229" i="12" s="1"/>
  <c r="H230" i="12"/>
  <c r="I230" i="12" s="1"/>
  <c r="H231" i="12"/>
  <c r="I231" i="12" s="1"/>
  <c r="H232" i="12"/>
  <c r="I232" i="12" s="1"/>
  <c r="H233" i="12"/>
  <c r="I233" i="12" s="1"/>
  <c r="H234" i="12"/>
  <c r="I234" i="12" s="1"/>
  <c r="H235" i="12"/>
  <c r="I235" i="12" s="1"/>
  <c r="H236" i="12"/>
  <c r="I236" i="12" s="1"/>
  <c r="H237" i="12"/>
  <c r="I237" i="12" s="1"/>
  <c r="H238" i="12"/>
  <c r="I238" i="12" s="1"/>
  <c r="H239" i="12"/>
  <c r="I239" i="12" s="1"/>
  <c r="H240" i="12"/>
  <c r="I240" i="12" s="1"/>
  <c r="H241" i="12"/>
  <c r="I241" i="12" s="1"/>
  <c r="H242" i="12"/>
  <c r="I242" i="12" s="1"/>
  <c r="H243" i="12"/>
  <c r="I243" i="12" s="1"/>
  <c r="H244" i="12"/>
  <c r="I244" i="12" s="1"/>
  <c r="H245" i="12"/>
  <c r="I245" i="12" s="1"/>
  <c r="H246" i="12"/>
  <c r="I246" i="12" s="1"/>
  <c r="H247" i="12"/>
  <c r="I247" i="12" s="1"/>
  <c r="H248" i="12"/>
  <c r="I248" i="12" s="1"/>
  <c r="H249" i="12"/>
  <c r="I249" i="12" s="1"/>
  <c r="H250" i="12"/>
  <c r="I250" i="12" s="1"/>
  <c r="H251" i="12"/>
  <c r="I251" i="12" s="1"/>
  <c r="H252" i="12"/>
  <c r="I252" i="12" s="1"/>
  <c r="H253" i="12"/>
  <c r="I253" i="12" s="1"/>
  <c r="H254" i="12"/>
  <c r="I254" i="12" s="1"/>
  <c r="H255" i="12"/>
  <c r="I255" i="12" s="1"/>
  <c r="H256" i="12"/>
  <c r="I256" i="12" s="1"/>
  <c r="H257" i="12"/>
  <c r="I257" i="12" s="1"/>
  <c r="H258" i="12"/>
  <c r="I258" i="12" s="1"/>
  <c r="H259" i="12"/>
  <c r="I259" i="12" s="1"/>
  <c r="H260" i="12"/>
  <c r="I260" i="12" s="1"/>
  <c r="H261" i="12"/>
  <c r="I261" i="12" s="1"/>
  <c r="H262" i="12"/>
  <c r="I262" i="12" s="1"/>
  <c r="H263" i="12"/>
  <c r="I263" i="12" s="1"/>
  <c r="H264" i="12"/>
  <c r="I264" i="12" s="1"/>
  <c r="H265" i="12"/>
  <c r="I265" i="12" s="1"/>
  <c r="H266" i="12"/>
  <c r="I266" i="12" s="1"/>
  <c r="H267" i="12"/>
  <c r="I267" i="12" s="1"/>
  <c r="H268" i="12"/>
  <c r="I268" i="12" s="1"/>
  <c r="H269" i="12"/>
  <c r="I269" i="12" s="1"/>
  <c r="H270" i="12"/>
  <c r="I270" i="12" s="1"/>
  <c r="H271" i="12"/>
  <c r="I271" i="12" s="1"/>
  <c r="H272" i="12"/>
  <c r="I272" i="12" s="1"/>
  <c r="H273" i="12"/>
  <c r="I273" i="12" s="1"/>
  <c r="H274" i="12"/>
  <c r="I274" i="12" s="1"/>
  <c r="H275" i="12"/>
  <c r="I275" i="12" s="1"/>
  <c r="H276" i="12"/>
  <c r="I276" i="12" s="1"/>
  <c r="H277" i="12"/>
  <c r="I277" i="12" s="1"/>
  <c r="H278" i="12"/>
  <c r="I278" i="12" s="1"/>
  <c r="H279" i="12"/>
  <c r="I279" i="12" s="1"/>
  <c r="H280" i="12"/>
  <c r="I280" i="12" s="1"/>
  <c r="H281" i="12"/>
  <c r="I281" i="12" s="1"/>
  <c r="H282" i="12"/>
  <c r="I282" i="12" s="1"/>
  <c r="H283" i="12"/>
  <c r="I283" i="12" s="1"/>
  <c r="H284" i="12"/>
  <c r="I284" i="12" s="1"/>
  <c r="H285" i="12"/>
  <c r="I285" i="12" s="1"/>
  <c r="H286" i="12"/>
  <c r="I286" i="12" s="1"/>
  <c r="H287" i="12"/>
  <c r="I287" i="12" s="1"/>
  <c r="H288" i="12"/>
  <c r="I288" i="12" s="1"/>
  <c r="H289" i="12"/>
  <c r="I289" i="12" s="1"/>
  <c r="H290" i="12"/>
  <c r="I290" i="12" s="1"/>
  <c r="H291" i="12"/>
  <c r="I291" i="12" s="1"/>
  <c r="H292" i="12"/>
  <c r="I292" i="12" s="1"/>
  <c r="H293" i="12"/>
  <c r="I293" i="12" s="1"/>
  <c r="H294" i="12"/>
  <c r="I294" i="12" s="1"/>
  <c r="H295" i="12"/>
  <c r="I295" i="12" s="1"/>
  <c r="H296" i="12"/>
  <c r="I296" i="12" s="1"/>
  <c r="H297" i="12"/>
  <c r="I297" i="12" s="1"/>
  <c r="H298" i="12"/>
  <c r="I298" i="12" s="1"/>
  <c r="H299" i="12"/>
  <c r="I299" i="12" s="1"/>
  <c r="C26" i="11"/>
  <c r="C27" i="11"/>
  <c r="C9" i="11"/>
  <c r="C10" i="11"/>
  <c r="C11" i="11"/>
  <c r="C12" i="11"/>
  <c r="J2" i="2" l="1"/>
  <c r="C11" i="17"/>
  <c r="C12" i="17"/>
  <c r="C13" i="17"/>
  <c r="C14" i="17"/>
  <c r="C15" i="17"/>
  <c r="C16" i="17"/>
  <c r="C17" i="17"/>
  <c r="C18" i="17"/>
  <c r="C19" i="17"/>
  <c r="C20" i="17"/>
  <c r="C21" i="17"/>
  <c r="C22" i="17"/>
  <c r="C23" i="17"/>
  <c r="C24" i="17"/>
  <c r="C25" i="17"/>
  <c r="C26" i="17"/>
  <c r="C27" i="17"/>
  <c r="C28" i="17"/>
  <c r="C29" i="17"/>
  <c r="C30" i="17"/>
  <c r="C31" i="17"/>
  <c r="C32" i="17"/>
  <c r="C33" i="17"/>
  <c r="C34" i="17"/>
  <c r="C35" i="17"/>
  <c r="G10" i="17"/>
  <c r="G11" i="17"/>
  <c r="G12" i="17"/>
  <c r="G13" i="17"/>
  <c r="G14" i="17"/>
  <c r="G15" i="17"/>
  <c r="G16" i="17"/>
  <c r="G17" i="17"/>
  <c r="G18" i="17"/>
  <c r="G19" i="17"/>
  <c r="G20" i="17"/>
  <c r="G21" i="17"/>
  <c r="G22" i="17"/>
  <c r="G23" i="17"/>
  <c r="G24" i="17"/>
  <c r="G25" i="17"/>
  <c r="G26" i="17"/>
  <c r="G27" i="17"/>
  <c r="G28" i="17"/>
  <c r="G29" i="17"/>
  <c r="G30" i="17"/>
  <c r="G31" i="17"/>
  <c r="G32" i="17"/>
  <c r="G33" i="17"/>
  <c r="G34" i="17"/>
  <c r="G35" i="17"/>
  <c r="F7" i="17"/>
  <c r="G7" i="17" l="1"/>
  <c r="B7" i="17"/>
  <c r="C10" i="17"/>
  <c r="C7" i="17" s="1"/>
  <c r="H34" i="11" l="1"/>
  <c r="I34" i="11" s="1"/>
  <c r="H35" i="11"/>
  <c r="I35" i="11" s="1"/>
  <c r="H36" i="11"/>
  <c r="I36" i="11" s="1"/>
  <c r="H37" i="11"/>
  <c r="I37" i="11" s="1"/>
  <c r="H38" i="11"/>
  <c r="I38" i="11" s="1"/>
  <c r="H39" i="11"/>
  <c r="I39" i="11" s="1"/>
  <c r="H40" i="11"/>
  <c r="I40" i="11" s="1"/>
  <c r="H41" i="11"/>
  <c r="I41" i="11" s="1"/>
  <c r="H42" i="11"/>
  <c r="I42" i="11" s="1"/>
  <c r="H43" i="11"/>
  <c r="I43" i="11" s="1"/>
  <c r="H44" i="11"/>
  <c r="I44" i="11" s="1"/>
  <c r="H45" i="11"/>
  <c r="I45" i="11" s="1"/>
  <c r="H46" i="11"/>
  <c r="I46" i="11" s="1"/>
  <c r="H47" i="11"/>
  <c r="I47" i="11" s="1"/>
  <c r="H48" i="11"/>
  <c r="I48" i="11" s="1"/>
  <c r="H49" i="11"/>
  <c r="I49" i="11" s="1"/>
  <c r="H50" i="11"/>
  <c r="I50" i="11" s="1"/>
  <c r="H51" i="11"/>
  <c r="I51" i="11" s="1"/>
  <c r="H52" i="11"/>
  <c r="I52" i="11" s="1"/>
  <c r="H53" i="11"/>
  <c r="I53" i="11" s="1"/>
  <c r="H54" i="11"/>
  <c r="I54" i="11" s="1"/>
  <c r="H55" i="11"/>
  <c r="I55" i="11" s="1"/>
  <c r="H56" i="11"/>
  <c r="I56" i="11" s="1"/>
  <c r="H57" i="11"/>
  <c r="I57" i="11" s="1"/>
  <c r="H58" i="11"/>
  <c r="I58" i="11" s="1"/>
  <c r="H59" i="11"/>
  <c r="I59" i="11" s="1"/>
  <c r="H60" i="11"/>
  <c r="I60" i="11" s="1"/>
  <c r="H61" i="11"/>
  <c r="I61" i="11" s="1"/>
  <c r="H62" i="11"/>
  <c r="I62" i="11" s="1"/>
  <c r="H63" i="11"/>
  <c r="I63" i="11" s="1"/>
  <c r="H64" i="11"/>
  <c r="I64" i="11" s="1"/>
  <c r="H65" i="11"/>
  <c r="I65" i="11" s="1"/>
  <c r="H66" i="11"/>
  <c r="I66" i="11" s="1"/>
  <c r="H67" i="11"/>
  <c r="I67" i="11" s="1"/>
  <c r="H68" i="11"/>
  <c r="I68" i="11" s="1"/>
  <c r="H69" i="11"/>
  <c r="I69" i="11" s="1"/>
  <c r="H70" i="11"/>
  <c r="I70" i="11" s="1"/>
  <c r="H71" i="11"/>
  <c r="I71" i="11" s="1"/>
  <c r="H72" i="11"/>
  <c r="I72" i="11" s="1"/>
  <c r="H73" i="11"/>
  <c r="I73" i="11" s="1"/>
  <c r="H74" i="11"/>
  <c r="I74" i="11" s="1"/>
  <c r="H75" i="11"/>
  <c r="I75" i="11" s="1"/>
  <c r="H76" i="11"/>
  <c r="I76" i="11" s="1"/>
  <c r="H77" i="11"/>
  <c r="I77" i="11" s="1"/>
  <c r="H78" i="11"/>
  <c r="I78" i="11" s="1"/>
  <c r="H79" i="11"/>
  <c r="I79" i="11" s="1"/>
  <c r="H80" i="11"/>
  <c r="I80" i="11" s="1"/>
  <c r="H81" i="11"/>
  <c r="I81" i="11" s="1"/>
  <c r="H82" i="11"/>
  <c r="I82" i="11" s="1"/>
  <c r="H83" i="11"/>
  <c r="I83" i="11" s="1"/>
  <c r="H84" i="11"/>
  <c r="I84" i="11" s="1"/>
  <c r="H85" i="11"/>
  <c r="I85" i="11" s="1"/>
  <c r="H86" i="11"/>
  <c r="I86" i="11" s="1"/>
  <c r="H87" i="11"/>
  <c r="I87" i="11" s="1"/>
  <c r="H88" i="11"/>
  <c r="I88" i="11" s="1"/>
  <c r="H89" i="11"/>
  <c r="I89" i="11" s="1"/>
  <c r="H90" i="11"/>
  <c r="I90" i="11" s="1"/>
  <c r="H91" i="11"/>
  <c r="I91" i="11" s="1"/>
  <c r="H92" i="11"/>
  <c r="I92" i="11" s="1"/>
  <c r="H93" i="11"/>
  <c r="I93" i="11" s="1"/>
  <c r="H94" i="11"/>
  <c r="I94" i="11" s="1"/>
  <c r="H95" i="11"/>
  <c r="I95" i="11" s="1"/>
  <c r="H96" i="11"/>
  <c r="I96" i="11" s="1"/>
  <c r="H97" i="11"/>
  <c r="I97" i="11" s="1"/>
  <c r="H98" i="11"/>
  <c r="I98" i="11" s="1"/>
  <c r="H99" i="11"/>
  <c r="I99" i="11" s="1"/>
  <c r="H100" i="11"/>
  <c r="I100" i="11" s="1"/>
  <c r="H101" i="11"/>
  <c r="I101" i="11" s="1"/>
  <c r="H102" i="11"/>
  <c r="I102" i="11" s="1"/>
  <c r="H103" i="11"/>
  <c r="I103" i="11" s="1"/>
  <c r="H104" i="11"/>
  <c r="I104" i="11" s="1"/>
  <c r="H105" i="11"/>
  <c r="I105" i="11" s="1"/>
  <c r="H106" i="11"/>
  <c r="I106" i="11" s="1"/>
  <c r="H107" i="11"/>
  <c r="I107" i="11" s="1"/>
  <c r="H108" i="11"/>
  <c r="I108" i="11" s="1"/>
  <c r="H109" i="11"/>
  <c r="I109" i="11" s="1"/>
  <c r="H110" i="11"/>
  <c r="I110" i="11" s="1"/>
  <c r="H111" i="11"/>
  <c r="I111" i="11" s="1"/>
  <c r="H112" i="11"/>
  <c r="I112" i="11" s="1"/>
  <c r="H113" i="11"/>
  <c r="I113" i="11" s="1"/>
  <c r="H114" i="11"/>
  <c r="I114" i="11" s="1"/>
  <c r="H115" i="11"/>
  <c r="I115" i="11" s="1"/>
  <c r="H116" i="11"/>
  <c r="I116" i="11" s="1"/>
  <c r="H117" i="11"/>
  <c r="I117" i="11" s="1"/>
  <c r="H118" i="11"/>
  <c r="I118" i="11" s="1"/>
  <c r="H119" i="11"/>
  <c r="I119" i="11" s="1"/>
  <c r="H120" i="11"/>
  <c r="I120" i="11" s="1"/>
  <c r="H121" i="11"/>
  <c r="I121" i="11" s="1"/>
  <c r="H122" i="11"/>
  <c r="I122" i="11" s="1"/>
  <c r="H123" i="11"/>
  <c r="I123" i="11" s="1"/>
  <c r="H124" i="11"/>
  <c r="I124" i="11" s="1"/>
  <c r="H125" i="11"/>
  <c r="I125" i="11" s="1"/>
  <c r="H126" i="11"/>
  <c r="I126" i="11" s="1"/>
  <c r="H127" i="11"/>
  <c r="I127" i="11" s="1"/>
  <c r="H128" i="11"/>
  <c r="I128" i="11" s="1"/>
  <c r="H129" i="11"/>
  <c r="I129" i="11" s="1"/>
  <c r="H130" i="11"/>
  <c r="I130" i="11" s="1"/>
  <c r="H131" i="11"/>
  <c r="I131" i="11" s="1"/>
  <c r="H132" i="11"/>
  <c r="I132" i="11" s="1"/>
  <c r="H133" i="11"/>
  <c r="I133" i="11" s="1"/>
  <c r="H134" i="11"/>
  <c r="I134" i="11" s="1"/>
  <c r="H135" i="11"/>
  <c r="I135" i="11" s="1"/>
  <c r="H136" i="11"/>
  <c r="I136" i="11" s="1"/>
  <c r="H137" i="11"/>
  <c r="I137" i="11" s="1"/>
  <c r="H138" i="11"/>
  <c r="I138" i="11" s="1"/>
  <c r="H139" i="11"/>
  <c r="I139" i="11" s="1"/>
  <c r="H140" i="11"/>
  <c r="I140" i="11" s="1"/>
  <c r="H141" i="11"/>
  <c r="I141" i="11" s="1"/>
  <c r="H142" i="11"/>
  <c r="I142" i="11" s="1"/>
  <c r="H143" i="11"/>
  <c r="I143" i="11" s="1"/>
  <c r="H144" i="11"/>
  <c r="I144" i="11" s="1"/>
  <c r="H145" i="11"/>
  <c r="I145" i="11" s="1"/>
  <c r="H146" i="11"/>
  <c r="I146" i="11" s="1"/>
  <c r="H147" i="11"/>
  <c r="I147" i="11" s="1"/>
  <c r="H148" i="11"/>
  <c r="I148" i="11" s="1"/>
  <c r="H149" i="11"/>
  <c r="I149" i="11" s="1"/>
  <c r="H150" i="11"/>
  <c r="I150" i="11" s="1"/>
  <c r="H151" i="11"/>
  <c r="I151" i="11" s="1"/>
  <c r="H152" i="11"/>
  <c r="I152" i="11" s="1"/>
  <c r="H153" i="11"/>
  <c r="I153" i="11" s="1"/>
  <c r="H154" i="11"/>
  <c r="I154" i="11" s="1"/>
  <c r="H155" i="11"/>
  <c r="I155" i="11" s="1"/>
  <c r="H156" i="11"/>
  <c r="I156" i="11" s="1"/>
  <c r="H157" i="11"/>
  <c r="I157" i="11" s="1"/>
  <c r="H158" i="11"/>
  <c r="I158" i="11" s="1"/>
  <c r="H159" i="11"/>
  <c r="I159" i="11" s="1"/>
  <c r="H160" i="11"/>
  <c r="I160" i="11" s="1"/>
  <c r="H161" i="11"/>
  <c r="I161" i="11" s="1"/>
  <c r="H162" i="11"/>
  <c r="I162" i="11" s="1"/>
  <c r="H163" i="11"/>
  <c r="I163" i="11" s="1"/>
  <c r="H164" i="11"/>
  <c r="I164" i="11" s="1"/>
  <c r="H165" i="11"/>
  <c r="I165" i="11" s="1"/>
  <c r="H166" i="11"/>
  <c r="I166" i="11" s="1"/>
  <c r="H167" i="11"/>
  <c r="I167" i="11" s="1"/>
  <c r="H168" i="11"/>
  <c r="I168" i="11" s="1"/>
  <c r="H169" i="11"/>
  <c r="I169" i="11" s="1"/>
  <c r="H170" i="11"/>
  <c r="I170" i="11" s="1"/>
  <c r="H171" i="11"/>
  <c r="I171" i="11" s="1"/>
  <c r="H172" i="11"/>
  <c r="I172" i="11" s="1"/>
  <c r="H173" i="11"/>
  <c r="I173" i="11" s="1"/>
  <c r="H174" i="11"/>
  <c r="I174" i="11" s="1"/>
  <c r="H175" i="11"/>
  <c r="I175" i="11" s="1"/>
  <c r="H176" i="11"/>
  <c r="I176" i="11" s="1"/>
  <c r="H177" i="11"/>
  <c r="I177" i="11" s="1"/>
  <c r="H178" i="11"/>
  <c r="I178" i="11" s="1"/>
  <c r="H179" i="11"/>
  <c r="I179" i="11" s="1"/>
  <c r="H180" i="11"/>
  <c r="I180" i="11" s="1"/>
  <c r="H181" i="11"/>
  <c r="I181" i="11" s="1"/>
  <c r="H182" i="11"/>
  <c r="I182" i="11" s="1"/>
  <c r="H183" i="11"/>
  <c r="I183" i="11" s="1"/>
  <c r="H184" i="11"/>
  <c r="I184" i="11" s="1"/>
  <c r="H185" i="11"/>
  <c r="I185" i="11" s="1"/>
  <c r="H186" i="11"/>
  <c r="I186" i="11" s="1"/>
  <c r="H187" i="11"/>
  <c r="I187" i="11" s="1"/>
  <c r="H188" i="11"/>
  <c r="I188" i="11" s="1"/>
  <c r="H189" i="11"/>
  <c r="I189" i="11" s="1"/>
  <c r="H190" i="11"/>
  <c r="I190" i="11" s="1"/>
  <c r="H191" i="11"/>
  <c r="I191" i="11" s="1"/>
  <c r="H192" i="11"/>
  <c r="I192" i="11" s="1"/>
  <c r="H193" i="11"/>
  <c r="I193" i="11" s="1"/>
  <c r="H194" i="11"/>
  <c r="I194" i="11" s="1"/>
  <c r="H195" i="11"/>
  <c r="I195" i="11" s="1"/>
  <c r="H196" i="11"/>
  <c r="I196" i="11" s="1"/>
  <c r="H197" i="11"/>
  <c r="I197" i="11" s="1"/>
  <c r="H198" i="11"/>
  <c r="I198" i="11" s="1"/>
  <c r="H199" i="11"/>
  <c r="I199" i="11" s="1"/>
  <c r="H200" i="11"/>
  <c r="I200" i="11" s="1"/>
  <c r="H201" i="11"/>
  <c r="I201" i="11" s="1"/>
  <c r="H202" i="11"/>
  <c r="I202" i="11" s="1"/>
  <c r="H203" i="11"/>
  <c r="I203" i="11" s="1"/>
  <c r="H204" i="11"/>
  <c r="I204" i="11" s="1"/>
  <c r="H205" i="11"/>
  <c r="I205" i="11" s="1"/>
  <c r="H206" i="11"/>
  <c r="I206" i="11" s="1"/>
  <c r="H207" i="11"/>
  <c r="I207" i="11" s="1"/>
  <c r="H208" i="11"/>
  <c r="I208" i="11" s="1"/>
  <c r="H209" i="11"/>
  <c r="I209" i="11" s="1"/>
  <c r="H210" i="11"/>
  <c r="I210" i="11" s="1"/>
  <c r="H211" i="11"/>
  <c r="I211" i="11" s="1"/>
  <c r="H212" i="11"/>
  <c r="I212" i="11" s="1"/>
  <c r="H213" i="11"/>
  <c r="I213" i="11" s="1"/>
  <c r="H214" i="11"/>
  <c r="I214" i="11" s="1"/>
  <c r="H215" i="11"/>
  <c r="I215" i="11" s="1"/>
  <c r="H216" i="11"/>
  <c r="I216" i="11" s="1"/>
  <c r="H217" i="11"/>
  <c r="I217" i="11" s="1"/>
  <c r="H218" i="11"/>
  <c r="I218" i="11" s="1"/>
  <c r="H219" i="11"/>
  <c r="I219" i="11" s="1"/>
  <c r="H220" i="11"/>
  <c r="I220" i="11" s="1"/>
  <c r="H221" i="11"/>
  <c r="I221" i="11" s="1"/>
  <c r="H222" i="11"/>
  <c r="I222" i="11" s="1"/>
  <c r="H223" i="11"/>
  <c r="I223" i="11" s="1"/>
  <c r="H224" i="11"/>
  <c r="I224" i="11" s="1"/>
  <c r="H225" i="11"/>
  <c r="I225" i="11" s="1"/>
  <c r="H226" i="11"/>
  <c r="I226" i="11" s="1"/>
  <c r="H227" i="11"/>
  <c r="I227" i="11" s="1"/>
  <c r="H228" i="11"/>
  <c r="I228" i="11" s="1"/>
  <c r="H229" i="11"/>
  <c r="I229" i="11" s="1"/>
  <c r="H230" i="11"/>
  <c r="I230" i="11" s="1"/>
  <c r="H231" i="11"/>
  <c r="I231" i="11" s="1"/>
  <c r="H232" i="11"/>
  <c r="I232" i="11" s="1"/>
  <c r="H233" i="11"/>
  <c r="I233" i="11" s="1"/>
  <c r="H234" i="11"/>
  <c r="I234" i="11" s="1"/>
  <c r="H235" i="11"/>
  <c r="I235" i="11" s="1"/>
  <c r="H236" i="11"/>
  <c r="I236" i="11" s="1"/>
  <c r="H237" i="11"/>
  <c r="I237" i="11" s="1"/>
  <c r="H238" i="11"/>
  <c r="I238" i="11" s="1"/>
  <c r="H239" i="11"/>
  <c r="I239" i="11" s="1"/>
  <c r="H240" i="11"/>
  <c r="I240" i="11" s="1"/>
  <c r="H241" i="11"/>
  <c r="I241" i="11" s="1"/>
  <c r="H242" i="11"/>
  <c r="I242" i="11" s="1"/>
  <c r="H243" i="11"/>
  <c r="I243" i="11" s="1"/>
  <c r="H244" i="11"/>
  <c r="I244" i="11" s="1"/>
  <c r="H245" i="11"/>
  <c r="I245" i="11" s="1"/>
  <c r="H246" i="11"/>
  <c r="I246" i="11" s="1"/>
  <c r="H247" i="11"/>
  <c r="I247" i="11" s="1"/>
  <c r="H248" i="11"/>
  <c r="I248" i="11" s="1"/>
  <c r="H249" i="11"/>
  <c r="I249" i="11" s="1"/>
  <c r="H250" i="11"/>
  <c r="I250" i="11" s="1"/>
  <c r="H251" i="11"/>
  <c r="I251" i="11" s="1"/>
  <c r="H252" i="11"/>
  <c r="I252" i="11" s="1"/>
  <c r="H253" i="11"/>
  <c r="I253" i="11" s="1"/>
  <c r="H254" i="11"/>
  <c r="I254" i="11" s="1"/>
  <c r="H255" i="11"/>
  <c r="I255" i="11" s="1"/>
  <c r="H256" i="11"/>
  <c r="I256" i="11" s="1"/>
  <c r="H257" i="11"/>
  <c r="I257" i="11" s="1"/>
  <c r="H258" i="11"/>
  <c r="I258" i="11" s="1"/>
  <c r="H259" i="11"/>
  <c r="I259" i="11" s="1"/>
  <c r="H260" i="11"/>
  <c r="I260" i="11" s="1"/>
  <c r="H261" i="11"/>
  <c r="I261" i="11" s="1"/>
  <c r="H262" i="11"/>
  <c r="I262" i="11" s="1"/>
  <c r="H263" i="11"/>
  <c r="I263" i="11" s="1"/>
  <c r="H264" i="11"/>
  <c r="I264" i="11" s="1"/>
  <c r="H265" i="11"/>
  <c r="I265" i="11" s="1"/>
  <c r="H266" i="11"/>
  <c r="I266" i="11" s="1"/>
  <c r="H267" i="11"/>
  <c r="I267" i="11" s="1"/>
  <c r="H268" i="11"/>
  <c r="I268" i="11" s="1"/>
  <c r="H269" i="11"/>
  <c r="I269" i="11" s="1"/>
  <c r="H270" i="11"/>
  <c r="I270" i="11" s="1"/>
  <c r="H271" i="11"/>
  <c r="I271" i="11" s="1"/>
  <c r="H272" i="11"/>
  <c r="I272" i="11" s="1"/>
  <c r="H273" i="11"/>
  <c r="I273" i="11" s="1"/>
  <c r="H274" i="11"/>
  <c r="I274" i="11" s="1"/>
  <c r="H275" i="11"/>
  <c r="I275" i="11" s="1"/>
  <c r="H276" i="11"/>
  <c r="I276" i="11" s="1"/>
  <c r="H277" i="11"/>
  <c r="I277" i="11" s="1"/>
  <c r="H278" i="11"/>
  <c r="I278" i="11" s="1"/>
  <c r="H279" i="11"/>
  <c r="I279" i="11" s="1"/>
  <c r="H280" i="11"/>
  <c r="I280" i="11" s="1"/>
  <c r="H281" i="11"/>
  <c r="I281" i="11" s="1"/>
  <c r="H282" i="11"/>
  <c r="I282" i="11" s="1"/>
  <c r="H283" i="11"/>
  <c r="I283" i="11" s="1"/>
  <c r="H284" i="11"/>
  <c r="I284" i="11" s="1"/>
  <c r="H285" i="11"/>
  <c r="I285" i="11" s="1"/>
  <c r="H286" i="11"/>
  <c r="I286" i="11" s="1"/>
  <c r="H287" i="11"/>
  <c r="I287" i="11" s="1"/>
  <c r="H288" i="11"/>
  <c r="I288" i="11" s="1"/>
  <c r="H289" i="11"/>
  <c r="I289" i="11" s="1"/>
  <c r="H290" i="11"/>
  <c r="I290" i="11" s="1"/>
  <c r="H291" i="11"/>
  <c r="I291" i="11" s="1"/>
  <c r="H292" i="11"/>
  <c r="I292" i="11" s="1"/>
  <c r="H293" i="11"/>
  <c r="I293" i="11" s="1"/>
  <c r="H294" i="11"/>
  <c r="I294" i="11" s="1"/>
  <c r="H295" i="11"/>
  <c r="I295" i="11" s="1"/>
  <c r="H296" i="11"/>
  <c r="I296" i="11" s="1"/>
  <c r="H297" i="11"/>
  <c r="I297" i="11" s="1"/>
  <c r="H298" i="11"/>
  <c r="I298" i="11" s="1"/>
  <c r="B9" i="11" l="1"/>
  <c r="D9" i="11" s="1"/>
  <c r="C17" i="11" l="1"/>
  <c r="D17" i="11" s="1"/>
  <c r="D27" i="11" l="1"/>
  <c r="F21" i="2"/>
  <c r="H26" i="11" s="1"/>
  <c r="I26" i="11" s="1"/>
  <c r="F22" i="2"/>
  <c r="H12" i="11" s="1"/>
  <c r="I12" i="11" s="1"/>
  <c r="F23" i="2"/>
  <c r="H23" i="11" s="1"/>
  <c r="I23" i="11" s="1"/>
  <c r="F24" i="2"/>
  <c r="H16" i="11" s="1"/>
  <c r="I16" i="11" s="1"/>
  <c r="F25" i="2"/>
  <c r="H10" i="11" s="1"/>
  <c r="I10" i="11" s="1"/>
  <c r="F26" i="2"/>
  <c r="H31" i="11" s="1"/>
  <c r="I31" i="11" s="1"/>
  <c r="F27" i="2"/>
  <c r="H32" i="11" s="1"/>
  <c r="I32" i="11" s="1"/>
  <c r="F28" i="2"/>
  <c r="H33" i="11" s="1"/>
  <c r="I33" i="11" s="1"/>
  <c r="F29" i="2"/>
  <c r="F15" i="2"/>
  <c r="H28" i="11" s="1"/>
  <c r="I28" i="11" s="1"/>
  <c r="F5" i="2" l="1"/>
  <c r="H17" i="11" s="1"/>
  <c r="I17" i="11" s="1"/>
  <c r="F6" i="2"/>
  <c r="F7" i="2"/>
  <c r="H18" i="11" s="1"/>
  <c r="I18" i="11" s="1"/>
  <c r="F8" i="2"/>
  <c r="H9" i="11" s="1"/>
  <c r="I9" i="11" s="1"/>
  <c r="F9" i="2"/>
  <c r="H22" i="11" s="1"/>
  <c r="I22" i="11" s="1"/>
  <c r="H11" i="11" l="1"/>
  <c r="I11" i="11" s="1"/>
  <c r="H9" i="12"/>
  <c r="I9" i="12" s="1"/>
  <c r="G5" i="14"/>
  <c r="B5" i="14"/>
  <c r="G5" i="13"/>
  <c r="B5" i="13"/>
  <c r="G5" i="12"/>
  <c r="B5" i="12"/>
  <c r="G5" i="11"/>
  <c r="B5" i="11"/>
  <c r="G5" i="10"/>
  <c r="B5" i="10"/>
  <c r="G5" i="9"/>
  <c r="B5" i="9"/>
  <c r="G5" i="8"/>
  <c r="B5" i="8"/>
  <c r="G5" i="7"/>
  <c r="B5" i="7"/>
  <c r="G5" i="6"/>
  <c r="B5" i="6"/>
  <c r="G5" i="5"/>
  <c r="B5" i="5"/>
  <c r="G5" i="4"/>
  <c r="B5" i="4"/>
  <c r="B5" i="15" l="1"/>
  <c r="G5" i="15"/>
  <c r="H10" i="14" l="1"/>
  <c r="I10" i="14" s="1"/>
  <c r="H11" i="14"/>
  <c r="I11" i="14" s="1"/>
  <c r="H12" i="14"/>
  <c r="I12" i="14" s="1"/>
  <c r="H13" i="14"/>
  <c r="I13" i="14" s="1"/>
  <c r="H14" i="14"/>
  <c r="I14" i="14" s="1"/>
  <c r="H15" i="14"/>
  <c r="I15" i="14" s="1"/>
  <c r="H16" i="14"/>
  <c r="I16" i="14" s="1"/>
  <c r="H17" i="14"/>
  <c r="I17" i="14" s="1"/>
  <c r="H18" i="14"/>
  <c r="I18" i="14" s="1"/>
  <c r="H19" i="14"/>
  <c r="I19" i="14" s="1"/>
  <c r="H20" i="14"/>
  <c r="I20" i="14" s="1"/>
  <c r="H21" i="14"/>
  <c r="I21" i="14" s="1"/>
  <c r="H22" i="14"/>
  <c r="I22" i="14" s="1"/>
  <c r="H23" i="14"/>
  <c r="I23" i="14" s="1"/>
  <c r="H24" i="14"/>
  <c r="I24" i="14" s="1"/>
  <c r="H25" i="14"/>
  <c r="I25" i="14" s="1"/>
  <c r="H26" i="14"/>
  <c r="I26" i="14" s="1"/>
  <c r="H27" i="14"/>
  <c r="I27" i="14" s="1"/>
  <c r="H28" i="14"/>
  <c r="I28" i="14" s="1"/>
  <c r="H29" i="14"/>
  <c r="I29" i="14" s="1"/>
  <c r="H30" i="14"/>
  <c r="I30" i="14" s="1"/>
  <c r="H31" i="14"/>
  <c r="I31" i="14" s="1"/>
  <c r="H32" i="14"/>
  <c r="I32" i="14" s="1"/>
  <c r="H33" i="14"/>
  <c r="I33" i="14" s="1"/>
  <c r="H34" i="14"/>
  <c r="I34" i="14" s="1"/>
  <c r="H35" i="14"/>
  <c r="I35" i="14" s="1"/>
  <c r="H36" i="14"/>
  <c r="I36" i="14" s="1"/>
  <c r="H37" i="14"/>
  <c r="I37" i="14" s="1"/>
  <c r="H38" i="14"/>
  <c r="I38" i="14" s="1"/>
  <c r="H39" i="14"/>
  <c r="I39" i="14" s="1"/>
  <c r="H40" i="14"/>
  <c r="I40" i="14" s="1"/>
  <c r="H41" i="14"/>
  <c r="I41" i="14" s="1"/>
  <c r="H42" i="14"/>
  <c r="I42" i="14" s="1"/>
  <c r="H43" i="14"/>
  <c r="I43" i="14" s="1"/>
  <c r="H44" i="14"/>
  <c r="I44" i="14" s="1"/>
  <c r="H45" i="14"/>
  <c r="I45" i="14" s="1"/>
  <c r="H46" i="14"/>
  <c r="I46" i="14" s="1"/>
  <c r="H47" i="14"/>
  <c r="I47" i="14" s="1"/>
  <c r="H48" i="14"/>
  <c r="I48" i="14" s="1"/>
  <c r="H49" i="14"/>
  <c r="I49" i="14" s="1"/>
  <c r="H50" i="14"/>
  <c r="I50" i="14" s="1"/>
  <c r="H51" i="14"/>
  <c r="I51" i="14" s="1"/>
  <c r="H52" i="14"/>
  <c r="I52" i="14" s="1"/>
  <c r="H53" i="14"/>
  <c r="I53" i="14" s="1"/>
  <c r="H54" i="14"/>
  <c r="I54" i="14" s="1"/>
  <c r="H55" i="14"/>
  <c r="I55" i="14" s="1"/>
  <c r="H56" i="14"/>
  <c r="I56" i="14" s="1"/>
  <c r="H57" i="14"/>
  <c r="I57" i="14" s="1"/>
  <c r="H58" i="14"/>
  <c r="I58" i="14" s="1"/>
  <c r="H59" i="14"/>
  <c r="I59" i="14" s="1"/>
  <c r="H60" i="14"/>
  <c r="I60" i="14" s="1"/>
  <c r="H61" i="14"/>
  <c r="I61" i="14" s="1"/>
  <c r="H62" i="14"/>
  <c r="I62" i="14" s="1"/>
  <c r="H63" i="14"/>
  <c r="I63" i="14" s="1"/>
  <c r="H64" i="14"/>
  <c r="I64" i="14" s="1"/>
  <c r="H65" i="14"/>
  <c r="I65" i="14" s="1"/>
  <c r="H66" i="14"/>
  <c r="I66" i="14" s="1"/>
  <c r="H67" i="14"/>
  <c r="I67" i="14" s="1"/>
  <c r="H68" i="14"/>
  <c r="I68" i="14" s="1"/>
  <c r="H69" i="14"/>
  <c r="I69" i="14" s="1"/>
  <c r="H70" i="14"/>
  <c r="I70" i="14" s="1"/>
  <c r="H71" i="14"/>
  <c r="I71" i="14" s="1"/>
  <c r="H72" i="14"/>
  <c r="I72" i="14" s="1"/>
  <c r="H73" i="14"/>
  <c r="I73" i="14" s="1"/>
  <c r="H74" i="14"/>
  <c r="I74" i="14" s="1"/>
  <c r="H75" i="14"/>
  <c r="I75" i="14" s="1"/>
  <c r="H76" i="14"/>
  <c r="I76" i="14" s="1"/>
  <c r="H77" i="14"/>
  <c r="I77" i="14" s="1"/>
  <c r="H78" i="14"/>
  <c r="I78" i="14" s="1"/>
  <c r="H79" i="14"/>
  <c r="I79" i="14" s="1"/>
  <c r="H80" i="14"/>
  <c r="I80" i="14" s="1"/>
  <c r="H81" i="14"/>
  <c r="I81" i="14" s="1"/>
  <c r="H82" i="14"/>
  <c r="I82" i="14" s="1"/>
  <c r="H83" i="14"/>
  <c r="I83" i="14" s="1"/>
  <c r="H84" i="14"/>
  <c r="I84" i="14" s="1"/>
  <c r="H85" i="14"/>
  <c r="I85" i="14" s="1"/>
  <c r="H86" i="14"/>
  <c r="I86" i="14" s="1"/>
  <c r="H87" i="14"/>
  <c r="I87" i="14" s="1"/>
  <c r="H88" i="14"/>
  <c r="I88" i="14" s="1"/>
  <c r="H89" i="14"/>
  <c r="I89" i="14" s="1"/>
  <c r="H90" i="14"/>
  <c r="I90" i="14" s="1"/>
  <c r="H91" i="14"/>
  <c r="I91" i="14" s="1"/>
  <c r="H92" i="14"/>
  <c r="I92" i="14" s="1"/>
  <c r="H93" i="14"/>
  <c r="I93" i="14" s="1"/>
  <c r="H94" i="14"/>
  <c r="I94" i="14" s="1"/>
  <c r="H95" i="14"/>
  <c r="I95" i="14" s="1"/>
  <c r="H96" i="14"/>
  <c r="I96" i="14" s="1"/>
  <c r="H97" i="14"/>
  <c r="I97" i="14" s="1"/>
  <c r="H98" i="14"/>
  <c r="I98" i="14" s="1"/>
  <c r="H99" i="14"/>
  <c r="I99" i="14" s="1"/>
  <c r="H100" i="14"/>
  <c r="I100" i="14" s="1"/>
  <c r="H101" i="14"/>
  <c r="I101" i="14" s="1"/>
  <c r="H102" i="14"/>
  <c r="I102" i="14" s="1"/>
  <c r="H103" i="14"/>
  <c r="I103" i="14" s="1"/>
  <c r="H104" i="14"/>
  <c r="I104" i="14" s="1"/>
  <c r="H105" i="14"/>
  <c r="I105" i="14" s="1"/>
  <c r="H106" i="14"/>
  <c r="I106" i="14" s="1"/>
  <c r="H107" i="14"/>
  <c r="I107" i="14" s="1"/>
  <c r="H108" i="14"/>
  <c r="I108" i="14" s="1"/>
  <c r="H109" i="14"/>
  <c r="I109" i="14" s="1"/>
  <c r="H110" i="14"/>
  <c r="I110" i="14" s="1"/>
  <c r="H111" i="14"/>
  <c r="I111" i="14" s="1"/>
  <c r="H112" i="14"/>
  <c r="I112" i="14" s="1"/>
  <c r="H113" i="14"/>
  <c r="I113" i="14" s="1"/>
  <c r="H114" i="14"/>
  <c r="I114" i="14" s="1"/>
  <c r="H115" i="14"/>
  <c r="I115" i="14" s="1"/>
  <c r="H116" i="14"/>
  <c r="I116" i="14" s="1"/>
  <c r="H117" i="14"/>
  <c r="I117" i="14" s="1"/>
  <c r="H118" i="14"/>
  <c r="I118" i="14" s="1"/>
  <c r="H119" i="14"/>
  <c r="I119" i="14" s="1"/>
  <c r="H120" i="14"/>
  <c r="I120" i="14" s="1"/>
  <c r="H121" i="14"/>
  <c r="I121" i="14" s="1"/>
  <c r="H122" i="14"/>
  <c r="I122" i="14" s="1"/>
  <c r="H123" i="14"/>
  <c r="I123" i="14" s="1"/>
  <c r="H124" i="14"/>
  <c r="I124" i="14" s="1"/>
  <c r="H125" i="14"/>
  <c r="I125" i="14" s="1"/>
  <c r="H126" i="14"/>
  <c r="I126" i="14" s="1"/>
  <c r="H127" i="14"/>
  <c r="I127" i="14" s="1"/>
  <c r="H128" i="14"/>
  <c r="I128" i="14" s="1"/>
  <c r="H129" i="14"/>
  <c r="I129" i="14" s="1"/>
  <c r="H130" i="14"/>
  <c r="I130" i="14" s="1"/>
  <c r="H131" i="14"/>
  <c r="I131" i="14" s="1"/>
  <c r="H132" i="14"/>
  <c r="I132" i="14" s="1"/>
  <c r="H133" i="14"/>
  <c r="I133" i="14" s="1"/>
  <c r="H134" i="14"/>
  <c r="I134" i="14" s="1"/>
  <c r="H135" i="14"/>
  <c r="I135" i="14" s="1"/>
  <c r="H136" i="14"/>
  <c r="I136" i="14" s="1"/>
  <c r="H137" i="14"/>
  <c r="I137" i="14" s="1"/>
  <c r="H138" i="14"/>
  <c r="I138" i="14" s="1"/>
  <c r="H139" i="14"/>
  <c r="I139" i="14" s="1"/>
  <c r="H140" i="14"/>
  <c r="I140" i="14" s="1"/>
  <c r="H141" i="14"/>
  <c r="I141" i="14" s="1"/>
  <c r="H142" i="14"/>
  <c r="I142" i="14" s="1"/>
  <c r="H143" i="14"/>
  <c r="I143" i="14" s="1"/>
  <c r="H144" i="14"/>
  <c r="I144" i="14" s="1"/>
  <c r="H145" i="14"/>
  <c r="I145" i="14" s="1"/>
  <c r="H146" i="14"/>
  <c r="I146" i="14" s="1"/>
  <c r="H147" i="14"/>
  <c r="I147" i="14" s="1"/>
  <c r="H148" i="14"/>
  <c r="I148" i="14" s="1"/>
  <c r="H149" i="14"/>
  <c r="I149" i="14" s="1"/>
  <c r="H150" i="14"/>
  <c r="I150" i="14" s="1"/>
  <c r="H151" i="14"/>
  <c r="I151" i="14" s="1"/>
  <c r="H152" i="14"/>
  <c r="I152" i="14" s="1"/>
  <c r="H153" i="14"/>
  <c r="I153" i="14" s="1"/>
  <c r="H154" i="14"/>
  <c r="I154" i="14" s="1"/>
  <c r="H155" i="14"/>
  <c r="I155" i="14" s="1"/>
  <c r="H156" i="14"/>
  <c r="I156" i="14" s="1"/>
  <c r="H157" i="14"/>
  <c r="I157" i="14" s="1"/>
  <c r="H158" i="14"/>
  <c r="I158" i="14" s="1"/>
  <c r="H159" i="14"/>
  <c r="I159" i="14" s="1"/>
  <c r="H160" i="14"/>
  <c r="I160" i="14" s="1"/>
  <c r="H161" i="14"/>
  <c r="I161" i="14" s="1"/>
  <c r="H162" i="14"/>
  <c r="I162" i="14" s="1"/>
  <c r="H163" i="14"/>
  <c r="I163" i="14" s="1"/>
  <c r="H164" i="14"/>
  <c r="I164" i="14" s="1"/>
  <c r="H165" i="14"/>
  <c r="I165" i="14" s="1"/>
  <c r="H166" i="14"/>
  <c r="I166" i="14" s="1"/>
  <c r="H167" i="14"/>
  <c r="I167" i="14" s="1"/>
  <c r="H168" i="14"/>
  <c r="I168" i="14" s="1"/>
  <c r="H169" i="14"/>
  <c r="I169" i="14" s="1"/>
  <c r="H170" i="14"/>
  <c r="I170" i="14" s="1"/>
  <c r="H171" i="14"/>
  <c r="I171" i="14" s="1"/>
  <c r="H172" i="14"/>
  <c r="I172" i="14" s="1"/>
  <c r="H173" i="14"/>
  <c r="I173" i="14" s="1"/>
  <c r="H174" i="14"/>
  <c r="I174" i="14" s="1"/>
  <c r="H175" i="14"/>
  <c r="I175" i="14" s="1"/>
  <c r="H176" i="14"/>
  <c r="I176" i="14" s="1"/>
  <c r="H177" i="14"/>
  <c r="I177" i="14" s="1"/>
  <c r="H178" i="14"/>
  <c r="I178" i="14" s="1"/>
  <c r="H179" i="14"/>
  <c r="I179" i="14" s="1"/>
  <c r="H180" i="14"/>
  <c r="I180" i="14" s="1"/>
  <c r="H181" i="14"/>
  <c r="I181" i="14" s="1"/>
  <c r="H182" i="14"/>
  <c r="I182" i="14" s="1"/>
  <c r="H183" i="14"/>
  <c r="I183" i="14" s="1"/>
  <c r="H184" i="14"/>
  <c r="I184" i="14" s="1"/>
  <c r="H185" i="14"/>
  <c r="I185" i="14" s="1"/>
  <c r="H186" i="14"/>
  <c r="I186" i="14" s="1"/>
  <c r="H187" i="14"/>
  <c r="I187" i="14" s="1"/>
  <c r="H188" i="14"/>
  <c r="I188" i="14" s="1"/>
  <c r="H189" i="14"/>
  <c r="I189" i="14" s="1"/>
  <c r="H190" i="14"/>
  <c r="I190" i="14" s="1"/>
  <c r="H191" i="14"/>
  <c r="I191" i="14" s="1"/>
  <c r="H192" i="14"/>
  <c r="I192" i="14" s="1"/>
  <c r="H193" i="14"/>
  <c r="I193" i="14" s="1"/>
  <c r="H194" i="14"/>
  <c r="I194" i="14" s="1"/>
  <c r="H195" i="14"/>
  <c r="I195" i="14" s="1"/>
  <c r="H196" i="14"/>
  <c r="I196" i="14" s="1"/>
  <c r="H197" i="14"/>
  <c r="I197" i="14" s="1"/>
  <c r="H198" i="14"/>
  <c r="I198" i="14" s="1"/>
  <c r="H199" i="14"/>
  <c r="I199" i="14" s="1"/>
  <c r="H200" i="14"/>
  <c r="I200" i="14" s="1"/>
  <c r="H201" i="14"/>
  <c r="I201" i="14" s="1"/>
  <c r="H202" i="14"/>
  <c r="I202" i="14" s="1"/>
  <c r="H203" i="14"/>
  <c r="I203" i="14" s="1"/>
  <c r="H204" i="14"/>
  <c r="I204" i="14" s="1"/>
  <c r="H205" i="14"/>
  <c r="I205" i="14" s="1"/>
  <c r="H206" i="14"/>
  <c r="I206" i="14" s="1"/>
  <c r="H207" i="14"/>
  <c r="I207" i="14" s="1"/>
  <c r="H208" i="14"/>
  <c r="I208" i="14" s="1"/>
  <c r="H209" i="14"/>
  <c r="I209" i="14" s="1"/>
  <c r="H210" i="14"/>
  <c r="I210" i="14" s="1"/>
  <c r="H211" i="14"/>
  <c r="I211" i="14" s="1"/>
  <c r="H212" i="14"/>
  <c r="I212" i="14" s="1"/>
  <c r="H213" i="14"/>
  <c r="I213" i="14" s="1"/>
  <c r="H214" i="14"/>
  <c r="I214" i="14" s="1"/>
  <c r="H215" i="14"/>
  <c r="I215" i="14" s="1"/>
  <c r="H216" i="14"/>
  <c r="I216" i="14" s="1"/>
  <c r="H217" i="14"/>
  <c r="I217" i="14" s="1"/>
  <c r="H218" i="14"/>
  <c r="I218" i="14" s="1"/>
  <c r="H219" i="14"/>
  <c r="I219" i="14" s="1"/>
  <c r="H220" i="14"/>
  <c r="I220" i="14" s="1"/>
  <c r="H221" i="14"/>
  <c r="I221" i="14" s="1"/>
  <c r="H222" i="14"/>
  <c r="I222" i="14" s="1"/>
  <c r="H223" i="14"/>
  <c r="I223" i="14" s="1"/>
  <c r="H224" i="14"/>
  <c r="I224" i="14" s="1"/>
  <c r="H225" i="14"/>
  <c r="I225" i="14" s="1"/>
  <c r="H226" i="14"/>
  <c r="I226" i="14" s="1"/>
  <c r="H227" i="14"/>
  <c r="I227" i="14" s="1"/>
  <c r="H228" i="14"/>
  <c r="I228" i="14" s="1"/>
  <c r="H229" i="14"/>
  <c r="I229" i="14" s="1"/>
  <c r="H230" i="14"/>
  <c r="I230" i="14" s="1"/>
  <c r="H231" i="14"/>
  <c r="I231" i="14" s="1"/>
  <c r="H232" i="14"/>
  <c r="I232" i="14" s="1"/>
  <c r="H233" i="14"/>
  <c r="I233" i="14" s="1"/>
  <c r="H234" i="14"/>
  <c r="I234" i="14" s="1"/>
  <c r="H235" i="14"/>
  <c r="I235" i="14" s="1"/>
  <c r="H236" i="14"/>
  <c r="I236" i="14" s="1"/>
  <c r="H237" i="14"/>
  <c r="I237" i="14" s="1"/>
  <c r="H238" i="14"/>
  <c r="I238" i="14" s="1"/>
  <c r="H239" i="14"/>
  <c r="I239" i="14" s="1"/>
  <c r="H240" i="14"/>
  <c r="I240" i="14" s="1"/>
  <c r="H241" i="14"/>
  <c r="I241" i="14" s="1"/>
  <c r="H242" i="14"/>
  <c r="I242" i="14" s="1"/>
  <c r="H243" i="14"/>
  <c r="I243" i="14" s="1"/>
  <c r="H244" i="14"/>
  <c r="I244" i="14" s="1"/>
  <c r="H245" i="14"/>
  <c r="I245" i="14" s="1"/>
  <c r="H246" i="14"/>
  <c r="I246" i="14" s="1"/>
  <c r="H247" i="14"/>
  <c r="I247" i="14" s="1"/>
  <c r="H248" i="14"/>
  <c r="I248" i="14" s="1"/>
  <c r="H249" i="14"/>
  <c r="I249" i="14" s="1"/>
  <c r="H250" i="14"/>
  <c r="I250" i="14" s="1"/>
  <c r="H251" i="14"/>
  <c r="I251" i="14" s="1"/>
  <c r="H252" i="14"/>
  <c r="I252" i="14" s="1"/>
  <c r="H253" i="14"/>
  <c r="I253" i="14" s="1"/>
  <c r="H254" i="14"/>
  <c r="I254" i="14" s="1"/>
  <c r="H255" i="14"/>
  <c r="I255" i="14" s="1"/>
  <c r="H256" i="14"/>
  <c r="I256" i="14" s="1"/>
  <c r="H257" i="14"/>
  <c r="I257" i="14" s="1"/>
  <c r="H258" i="14"/>
  <c r="I258" i="14" s="1"/>
  <c r="H259" i="14"/>
  <c r="I259" i="14" s="1"/>
  <c r="H260" i="14"/>
  <c r="I260" i="14" s="1"/>
  <c r="H261" i="14"/>
  <c r="I261" i="14" s="1"/>
  <c r="H262" i="14"/>
  <c r="I262" i="14" s="1"/>
  <c r="H263" i="14"/>
  <c r="I263" i="14" s="1"/>
  <c r="H264" i="14"/>
  <c r="I264" i="14" s="1"/>
  <c r="H265" i="14"/>
  <c r="I265" i="14" s="1"/>
  <c r="H266" i="14"/>
  <c r="I266" i="14" s="1"/>
  <c r="H267" i="14"/>
  <c r="I267" i="14" s="1"/>
  <c r="H268" i="14"/>
  <c r="I268" i="14" s="1"/>
  <c r="H269" i="14"/>
  <c r="I269" i="14" s="1"/>
  <c r="H270" i="14"/>
  <c r="I270" i="14" s="1"/>
  <c r="H271" i="14"/>
  <c r="I271" i="14" s="1"/>
  <c r="H272" i="14"/>
  <c r="I272" i="14" s="1"/>
  <c r="H273" i="14"/>
  <c r="I273" i="14" s="1"/>
  <c r="H274" i="14"/>
  <c r="I274" i="14" s="1"/>
  <c r="H275" i="14"/>
  <c r="I275" i="14" s="1"/>
  <c r="H276" i="14"/>
  <c r="I276" i="14" s="1"/>
  <c r="H277" i="14"/>
  <c r="I277" i="14" s="1"/>
  <c r="H278" i="14"/>
  <c r="I278" i="14" s="1"/>
  <c r="H279" i="14"/>
  <c r="I279" i="14" s="1"/>
  <c r="H280" i="14"/>
  <c r="I280" i="14" s="1"/>
  <c r="H281" i="14"/>
  <c r="I281" i="14" s="1"/>
  <c r="H282" i="14"/>
  <c r="I282" i="14" s="1"/>
  <c r="H283" i="14"/>
  <c r="I283" i="14" s="1"/>
  <c r="H284" i="14"/>
  <c r="I284" i="14" s="1"/>
  <c r="H285" i="14"/>
  <c r="I285" i="14" s="1"/>
  <c r="H286" i="14"/>
  <c r="I286" i="14" s="1"/>
  <c r="H287" i="14"/>
  <c r="I287" i="14" s="1"/>
  <c r="H288" i="14"/>
  <c r="I288" i="14" s="1"/>
  <c r="H289" i="14"/>
  <c r="I289" i="14" s="1"/>
  <c r="H290" i="14"/>
  <c r="I290" i="14" s="1"/>
  <c r="H291" i="14"/>
  <c r="I291" i="14" s="1"/>
  <c r="H292" i="14"/>
  <c r="I292" i="14" s="1"/>
  <c r="H293" i="14"/>
  <c r="I293" i="14" s="1"/>
  <c r="H294" i="14"/>
  <c r="I294" i="14" s="1"/>
  <c r="H295" i="14"/>
  <c r="I295" i="14" s="1"/>
  <c r="H296" i="14"/>
  <c r="I296" i="14" s="1"/>
  <c r="H297" i="14"/>
  <c r="I297" i="14" s="1"/>
  <c r="H298" i="14"/>
  <c r="I298" i="14" s="1"/>
  <c r="H299" i="14"/>
  <c r="I299" i="14" s="1"/>
  <c r="H300" i="14"/>
  <c r="I300" i="14" s="1"/>
  <c r="C9" i="14"/>
  <c r="D9" i="14" s="1"/>
  <c r="C10" i="14"/>
  <c r="D10" i="14" s="1"/>
  <c r="C11" i="14"/>
  <c r="D11" i="14" s="1"/>
  <c r="C12" i="14"/>
  <c r="D12" i="14" s="1"/>
  <c r="C13" i="14"/>
  <c r="D13" i="14" s="1"/>
  <c r="C14" i="14"/>
  <c r="D14" i="14" s="1"/>
  <c r="C15" i="14"/>
  <c r="D15" i="14" s="1"/>
  <c r="C16" i="14"/>
  <c r="D16" i="14" s="1"/>
  <c r="C17" i="14"/>
  <c r="D17" i="14" s="1"/>
  <c r="C18" i="14"/>
  <c r="D18" i="14" s="1"/>
  <c r="C19" i="14"/>
  <c r="D19" i="14" s="1"/>
  <c r="C20" i="14"/>
  <c r="D20" i="14" s="1"/>
  <c r="C21" i="14"/>
  <c r="D21" i="14" s="1"/>
  <c r="C22" i="14"/>
  <c r="D22" i="14" s="1"/>
  <c r="C23" i="14"/>
  <c r="D23" i="14" s="1"/>
  <c r="C24" i="14"/>
  <c r="D24" i="14" s="1"/>
  <c r="C25" i="14"/>
  <c r="D25" i="14" s="1"/>
  <c r="C26" i="14"/>
  <c r="D26" i="14" s="1"/>
  <c r="C27" i="14"/>
  <c r="D27" i="14" s="1"/>
  <c r="C28" i="14"/>
  <c r="D28" i="14" s="1"/>
  <c r="C29" i="14"/>
  <c r="D29" i="14" s="1"/>
  <c r="C30" i="14"/>
  <c r="D30" i="14" s="1"/>
  <c r="C31" i="14"/>
  <c r="D31" i="14" s="1"/>
  <c r="C32" i="14"/>
  <c r="D32" i="14" s="1"/>
  <c r="C33" i="14"/>
  <c r="D33" i="14" s="1"/>
  <c r="C34" i="14"/>
  <c r="D34" i="14" s="1"/>
  <c r="C35" i="14"/>
  <c r="D35" i="14" s="1"/>
  <c r="C36" i="14"/>
  <c r="D36" i="14" s="1"/>
  <c r="C37" i="14"/>
  <c r="D37" i="14" s="1"/>
  <c r="C38" i="14"/>
  <c r="D38" i="14" s="1"/>
  <c r="C39" i="14"/>
  <c r="D39" i="14" s="1"/>
  <c r="C40" i="14"/>
  <c r="D40" i="14" s="1"/>
  <c r="C41" i="14"/>
  <c r="D41" i="14" s="1"/>
  <c r="C42" i="14"/>
  <c r="D42" i="14" s="1"/>
  <c r="C43" i="14"/>
  <c r="D43" i="14" s="1"/>
  <c r="C44" i="14"/>
  <c r="D44" i="14" s="1"/>
  <c r="C45" i="14"/>
  <c r="D45" i="14" s="1"/>
  <c r="C46" i="14"/>
  <c r="D46" i="14" s="1"/>
  <c r="C47" i="14"/>
  <c r="D47" i="14" s="1"/>
  <c r="C48" i="14"/>
  <c r="D48" i="14" s="1"/>
  <c r="C49" i="14"/>
  <c r="D49" i="14" s="1"/>
  <c r="C50" i="14"/>
  <c r="D50" i="14" s="1"/>
  <c r="C51" i="14"/>
  <c r="D51" i="14" s="1"/>
  <c r="C52" i="14"/>
  <c r="D52" i="14" s="1"/>
  <c r="C53" i="14"/>
  <c r="D53" i="14" s="1"/>
  <c r="C54" i="14"/>
  <c r="D54" i="14" s="1"/>
  <c r="C55" i="14"/>
  <c r="D55" i="14" s="1"/>
  <c r="C56" i="14"/>
  <c r="D56" i="14" s="1"/>
  <c r="C57" i="14"/>
  <c r="D57" i="14" s="1"/>
  <c r="C58" i="14"/>
  <c r="D58" i="14" s="1"/>
  <c r="C59" i="14"/>
  <c r="D59" i="14" s="1"/>
  <c r="C60" i="14"/>
  <c r="D60" i="14" s="1"/>
  <c r="C61" i="14"/>
  <c r="D61" i="14" s="1"/>
  <c r="C62" i="14"/>
  <c r="D62" i="14" s="1"/>
  <c r="C63" i="14"/>
  <c r="D63" i="14" s="1"/>
  <c r="C64" i="14"/>
  <c r="D64" i="14" s="1"/>
  <c r="C65" i="14"/>
  <c r="D65" i="14" s="1"/>
  <c r="C66" i="14"/>
  <c r="D66" i="14" s="1"/>
  <c r="C67" i="14"/>
  <c r="D67" i="14" s="1"/>
  <c r="C68" i="14"/>
  <c r="D68" i="14" s="1"/>
  <c r="C69" i="14"/>
  <c r="D69" i="14" s="1"/>
  <c r="C70" i="14"/>
  <c r="D70" i="14" s="1"/>
  <c r="C71" i="14"/>
  <c r="D71" i="14" s="1"/>
  <c r="C72" i="14"/>
  <c r="D72" i="14" s="1"/>
  <c r="C73" i="14"/>
  <c r="D73" i="14" s="1"/>
  <c r="C74" i="14"/>
  <c r="D74" i="14" s="1"/>
  <c r="C75" i="14"/>
  <c r="D75" i="14" s="1"/>
  <c r="C76" i="14"/>
  <c r="D76" i="14" s="1"/>
  <c r="C77" i="14"/>
  <c r="D77" i="14" s="1"/>
  <c r="C78" i="14"/>
  <c r="D78" i="14" s="1"/>
  <c r="C79" i="14"/>
  <c r="D79" i="14" s="1"/>
  <c r="C80" i="14"/>
  <c r="D80" i="14" s="1"/>
  <c r="C81" i="14"/>
  <c r="D81" i="14" s="1"/>
  <c r="C82" i="14"/>
  <c r="D82" i="14" s="1"/>
  <c r="C83" i="14"/>
  <c r="D83" i="14" s="1"/>
  <c r="C84" i="14"/>
  <c r="D84" i="14" s="1"/>
  <c r="C85" i="14"/>
  <c r="D85" i="14" s="1"/>
  <c r="C86" i="14"/>
  <c r="D86" i="14" s="1"/>
  <c r="C87" i="14"/>
  <c r="D87" i="14" s="1"/>
  <c r="C88" i="14"/>
  <c r="D88" i="14" s="1"/>
  <c r="C89" i="14"/>
  <c r="D89" i="14" s="1"/>
  <c r="C90" i="14"/>
  <c r="D90" i="14" s="1"/>
  <c r="C91" i="14"/>
  <c r="D91" i="14" s="1"/>
  <c r="C92" i="14"/>
  <c r="D92" i="14" s="1"/>
  <c r="C93" i="14"/>
  <c r="D93" i="14" s="1"/>
  <c r="C94" i="14"/>
  <c r="D94" i="14" s="1"/>
  <c r="C95" i="14"/>
  <c r="D95" i="14" s="1"/>
  <c r="C96" i="14"/>
  <c r="D96" i="14" s="1"/>
  <c r="C97" i="14"/>
  <c r="D97" i="14" s="1"/>
  <c r="C98" i="14"/>
  <c r="D98" i="14" s="1"/>
  <c r="C99" i="14"/>
  <c r="D99" i="14" s="1"/>
  <c r="C100" i="14"/>
  <c r="D100" i="14" s="1"/>
  <c r="C101" i="14"/>
  <c r="D101" i="14" s="1"/>
  <c r="C102" i="14"/>
  <c r="D102" i="14" s="1"/>
  <c r="C103" i="14"/>
  <c r="D103" i="14" s="1"/>
  <c r="C104" i="14"/>
  <c r="D104" i="14" s="1"/>
  <c r="C105" i="14"/>
  <c r="D105" i="14" s="1"/>
  <c r="C106" i="14"/>
  <c r="D106" i="14" s="1"/>
  <c r="C107" i="14"/>
  <c r="D107" i="14" s="1"/>
  <c r="C108" i="14"/>
  <c r="D108" i="14" s="1"/>
  <c r="C109" i="14"/>
  <c r="D109" i="14" s="1"/>
  <c r="C110" i="14"/>
  <c r="D110" i="14" s="1"/>
  <c r="C111" i="14"/>
  <c r="D111" i="14" s="1"/>
  <c r="C112" i="14"/>
  <c r="D112" i="14" s="1"/>
  <c r="C113" i="14"/>
  <c r="D113" i="14" s="1"/>
  <c r="C114" i="14"/>
  <c r="D114" i="14" s="1"/>
  <c r="C115" i="14"/>
  <c r="D115" i="14" s="1"/>
  <c r="C116" i="14"/>
  <c r="D116" i="14" s="1"/>
  <c r="C117" i="14"/>
  <c r="D117" i="14" s="1"/>
  <c r="C118" i="14"/>
  <c r="D118" i="14" s="1"/>
  <c r="C119" i="14"/>
  <c r="D119" i="14" s="1"/>
  <c r="C120" i="14"/>
  <c r="D120" i="14" s="1"/>
  <c r="C121" i="14"/>
  <c r="D121" i="14" s="1"/>
  <c r="C122" i="14"/>
  <c r="D122" i="14" s="1"/>
  <c r="C123" i="14"/>
  <c r="D123" i="14" s="1"/>
  <c r="C124" i="14"/>
  <c r="D124" i="14" s="1"/>
  <c r="C125" i="14"/>
  <c r="D125" i="14" s="1"/>
  <c r="C126" i="14"/>
  <c r="D126" i="14" s="1"/>
  <c r="C127" i="14"/>
  <c r="D127" i="14" s="1"/>
  <c r="C128" i="14"/>
  <c r="D128" i="14" s="1"/>
  <c r="C129" i="14"/>
  <c r="D129" i="14" s="1"/>
  <c r="C130" i="14"/>
  <c r="D130" i="14" s="1"/>
  <c r="C131" i="14"/>
  <c r="D131" i="14" s="1"/>
  <c r="C132" i="14"/>
  <c r="D132" i="14" s="1"/>
  <c r="C133" i="14"/>
  <c r="D133" i="14" s="1"/>
  <c r="C134" i="14"/>
  <c r="D134" i="14" s="1"/>
  <c r="C135" i="14"/>
  <c r="D135" i="14" s="1"/>
  <c r="C136" i="14"/>
  <c r="D136" i="14" s="1"/>
  <c r="C137" i="14"/>
  <c r="D137" i="14" s="1"/>
  <c r="C138" i="14"/>
  <c r="D138" i="14" s="1"/>
  <c r="C139" i="14"/>
  <c r="D139" i="14" s="1"/>
  <c r="C140" i="14"/>
  <c r="D140" i="14" s="1"/>
  <c r="C141" i="14"/>
  <c r="D141" i="14" s="1"/>
  <c r="C142" i="14"/>
  <c r="D142" i="14" s="1"/>
  <c r="C143" i="14"/>
  <c r="D143" i="14" s="1"/>
  <c r="C144" i="14"/>
  <c r="D144" i="14" s="1"/>
  <c r="C145" i="14"/>
  <c r="D145" i="14" s="1"/>
  <c r="C146" i="14"/>
  <c r="D146" i="14" s="1"/>
  <c r="C147" i="14"/>
  <c r="D147" i="14" s="1"/>
  <c r="C148" i="14"/>
  <c r="D148" i="14" s="1"/>
  <c r="C149" i="14"/>
  <c r="D149" i="14" s="1"/>
  <c r="C150" i="14"/>
  <c r="D150" i="14" s="1"/>
  <c r="C151" i="14"/>
  <c r="D151" i="14" s="1"/>
  <c r="C152" i="14"/>
  <c r="D152" i="14" s="1"/>
  <c r="C153" i="14"/>
  <c r="D153" i="14" s="1"/>
  <c r="C154" i="14"/>
  <c r="D154" i="14" s="1"/>
  <c r="C155" i="14"/>
  <c r="D155" i="14" s="1"/>
  <c r="C156" i="14"/>
  <c r="D156" i="14" s="1"/>
  <c r="C157" i="14"/>
  <c r="D157" i="14" s="1"/>
  <c r="C158" i="14"/>
  <c r="D158" i="14" s="1"/>
  <c r="C159" i="14"/>
  <c r="D159" i="14" s="1"/>
  <c r="C160" i="14"/>
  <c r="D160" i="14" s="1"/>
  <c r="C161" i="14"/>
  <c r="D161" i="14" s="1"/>
  <c r="C162" i="14"/>
  <c r="D162" i="14" s="1"/>
  <c r="C163" i="14"/>
  <c r="D163" i="14" s="1"/>
  <c r="C164" i="14"/>
  <c r="D164" i="14" s="1"/>
  <c r="C165" i="14"/>
  <c r="D165" i="14" s="1"/>
  <c r="C166" i="14"/>
  <c r="D166" i="14" s="1"/>
  <c r="C167" i="14"/>
  <c r="D167" i="14" s="1"/>
  <c r="C168" i="14"/>
  <c r="D168" i="14" s="1"/>
  <c r="C169" i="14"/>
  <c r="D169" i="14" s="1"/>
  <c r="C170" i="14"/>
  <c r="D170" i="14" s="1"/>
  <c r="C171" i="14"/>
  <c r="D171" i="14" s="1"/>
  <c r="C172" i="14"/>
  <c r="D172" i="14" s="1"/>
  <c r="C173" i="14"/>
  <c r="D173" i="14" s="1"/>
  <c r="C174" i="14"/>
  <c r="D174" i="14" s="1"/>
  <c r="C175" i="14"/>
  <c r="D175" i="14" s="1"/>
  <c r="C176" i="14"/>
  <c r="D176" i="14" s="1"/>
  <c r="C177" i="14"/>
  <c r="D177" i="14" s="1"/>
  <c r="C178" i="14"/>
  <c r="D178" i="14" s="1"/>
  <c r="C179" i="14"/>
  <c r="D179" i="14" s="1"/>
  <c r="C180" i="14"/>
  <c r="D180" i="14" s="1"/>
  <c r="C181" i="14"/>
  <c r="D181" i="14" s="1"/>
  <c r="C182" i="14"/>
  <c r="D182" i="14" s="1"/>
  <c r="C183" i="14"/>
  <c r="D183" i="14" s="1"/>
  <c r="C184" i="14"/>
  <c r="D184" i="14" s="1"/>
  <c r="C185" i="14"/>
  <c r="D185" i="14" s="1"/>
  <c r="C186" i="14"/>
  <c r="D186" i="14" s="1"/>
  <c r="C187" i="14"/>
  <c r="D187" i="14" s="1"/>
  <c r="C188" i="14"/>
  <c r="D188" i="14" s="1"/>
  <c r="C189" i="14"/>
  <c r="D189" i="14" s="1"/>
  <c r="C190" i="14"/>
  <c r="D190" i="14" s="1"/>
  <c r="C191" i="14"/>
  <c r="D191" i="14" s="1"/>
  <c r="C192" i="14"/>
  <c r="D192" i="14" s="1"/>
  <c r="C193" i="14"/>
  <c r="D193" i="14" s="1"/>
  <c r="C194" i="14"/>
  <c r="D194" i="14" s="1"/>
  <c r="C195" i="14"/>
  <c r="D195" i="14" s="1"/>
  <c r="C196" i="14"/>
  <c r="D196" i="14" s="1"/>
  <c r="C197" i="14"/>
  <c r="D197" i="14" s="1"/>
  <c r="C198" i="14"/>
  <c r="D198" i="14" s="1"/>
  <c r="C199" i="14"/>
  <c r="D199" i="14" s="1"/>
  <c r="C200" i="14"/>
  <c r="D200" i="14" s="1"/>
  <c r="C201" i="14"/>
  <c r="D201" i="14" s="1"/>
  <c r="C202" i="14"/>
  <c r="D202" i="14" s="1"/>
  <c r="C203" i="14"/>
  <c r="D203" i="14" s="1"/>
  <c r="C204" i="14"/>
  <c r="D204" i="14" s="1"/>
  <c r="C205" i="14"/>
  <c r="D205" i="14" s="1"/>
  <c r="C206" i="14"/>
  <c r="D206" i="14" s="1"/>
  <c r="C207" i="14"/>
  <c r="D207" i="14" s="1"/>
  <c r="C208" i="14"/>
  <c r="D208" i="14" s="1"/>
  <c r="C209" i="14"/>
  <c r="D209" i="14" s="1"/>
  <c r="C210" i="14"/>
  <c r="D210" i="14" s="1"/>
  <c r="C211" i="14"/>
  <c r="D211" i="14" s="1"/>
  <c r="C212" i="14"/>
  <c r="D212" i="14" s="1"/>
  <c r="C213" i="14"/>
  <c r="D213" i="14" s="1"/>
  <c r="C214" i="14"/>
  <c r="D214" i="14" s="1"/>
  <c r="C215" i="14"/>
  <c r="D215" i="14" s="1"/>
  <c r="C216" i="14"/>
  <c r="D216" i="14" s="1"/>
  <c r="C217" i="14"/>
  <c r="D217" i="14" s="1"/>
  <c r="C218" i="14"/>
  <c r="D218" i="14" s="1"/>
  <c r="C219" i="14"/>
  <c r="D219" i="14" s="1"/>
  <c r="C220" i="14"/>
  <c r="D220" i="14" s="1"/>
  <c r="C221" i="14"/>
  <c r="D221" i="14" s="1"/>
  <c r="C222" i="14"/>
  <c r="D222" i="14" s="1"/>
  <c r="C223" i="14"/>
  <c r="D223" i="14" s="1"/>
  <c r="C224" i="14"/>
  <c r="D224" i="14" s="1"/>
  <c r="C225" i="14"/>
  <c r="D225" i="14" s="1"/>
  <c r="C226" i="14"/>
  <c r="D226" i="14" s="1"/>
  <c r="C227" i="14"/>
  <c r="D227" i="14" s="1"/>
  <c r="C228" i="14"/>
  <c r="D228" i="14" s="1"/>
  <c r="C229" i="14"/>
  <c r="D229" i="14" s="1"/>
  <c r="C230" i="14"/>
  <c r="D230" i="14" s="1"/>
  <c r="C231" i="14"/>
  <c r="D231" i="14" s="1"/>
  <c r="C232" i="14"/>
  <c r="D232" i="14" s="1"/>
  <c r="C233" i="14"/>
  <c r="D233" i="14" s="1"/>
  <c r="C234" i="14"/>
  <c r="D234" i="14" s="1"/>
  <c r="C235" i="14"/>
  <c r="D235" i="14" s="1"/>
  <c r="C236" i="14"/>
  <c r="D236" i="14" s="1"/>
  <c r="C237" i="14"/>
  <c r="D237" i="14" s="1"/>
  <c r="C238" i="14"/>
  <c r="D238" i="14" s="1"/>
  <c r="C239" i="14"/>
  <c r="D239" i="14" s="1"/>
  <c r="C240" i="14"/>
  <c r="D240" i="14" s="1"/>
  <c r="C241" i="14"/>
  <c r="D241" i="14" s="1"/>
  <c r="C242" i="14"/>
  <c r="D242" i="14" s="1"/>
  <c r="C243" i="14"/>
  <c r="D243" i="14" s="1"/>
  <c r="C244" i="14"/>
  <c r="D244" i="14" s="1"/>
  <c r="C245" i="14"/>
  <c r="D245" i="14" s="1"/>
  <c r="C246" i="14"/>
  <c r="D246" i="14" s="1"/>
  <c r="C247" i="14"/>
  <c r="D247" i="14" s="1"/>
  <c r="C248" i="14"/>
  <c r="D248" i="14" s="1"/>
  <c r="C249" i="14"/>
  <c r="D249" i="14" s="1"/>
  <c r="C250" i="14"/>
  <c r="D250" i="14" s="1"/>
  <c r="C251" i="14"/>
  <c r="D251" i="14" s="1"/>
  <c r="C252" i="14"/>
  <c r="D252" i="14" s="1"/>
  <c r="C253" i="14"/>
  <c r="D253" i="14" s="1"/>
  <c r="C254" i="14"/>
  <c r="D254" i="14" s="1"/>
  <c r="C255" i="14"/>
  <c r="D255" i="14" s="1"/>
  <c r="C256" i="14"/>
  <c r="D256" i="14" s="1"/>
  <c r="C257" i="14"/>
  <c r="D257" i="14" s="1"/>
  <c r="C258" i="14"/>
  <c r="D258" i="14" s="1"/>
  <c r="C259" i="14"/>
  <c r="D259" i="14" s="1"/>
  <c r="C260" i="14"/>
  <c r="D260" i="14" s="1"/>
  <c r="C261" i="14"/>
  <c r="D261" i="14" s="1"/>
  <c r="C262" i="14"/>
  <c r="D262" i="14" s="1"/>
  <c r="C263" i="14"/>
  <c r="D263" i="14" s="1"/>
  <c r="C264" i="14"/>
  <c r="D264" i="14" s="1"/>
  <c r="C265" i="14"/>
  <c r="D265" i="14" s="1"/>
  <c r="C266" i="14"/>
  <c r="D266" i="14" s="1"/>
  <c r="C267" i="14"/>
  <c r="D267" i="14" s="1"/>
  <c r="C268" i="14"/>
  <c r="D268" i="14" s="1"/>
  <c r="C269" i="14"/>
  <c r="D269" i="14" s="1"/>
  <c r="C270" i="14"/>
  <c r="D270" i="14" s="1"/>
  <c r="C271" i="14"/>
  <c r="D271" i="14" s="1"/>
  <c r="C272" i="14"/>
  <c r="D272" i="14" s="1"/>
  <c r="C273" i="14"/>
  <c r="D273" i="14" s="1"/>
  <c r="C274" i="14"/>
  <c r="D274" i="14" s="1"/>
  <c r="C275" i="14"/>
  <c r="D275" i="14" s="1"/>
  <c r="C276" i="14"/>
  <c r="D276" i="14" s="1"/>
  <c r="C277" i="14"/>
  <c r="D277" i="14" s="1"/>
  <c r="C278" i="14"/>
  <c r="D278" i="14" s="1"/>
  <c r="C279" i="14"/>
  <c r="D279" i="14" s="1"/>
  <c r="C280" i="14"/>
  <c r="D280" i="14" s="1"/>
  <c r="C281" i="14"/>
  <c r="D281" i="14" s="1"/>
  <c r="C282" i="14"/>
  <c r="D282" i="14" s="1"/>
  <c r="C283" i="14"/>
  <c r="D283" i="14" s="1"/>
  <c r="C284" i="14"/>
  <c r="D284" i="14" s="1"/>
  <c r="C285" i="14"/>
  <c r="D285" i="14" s="1"/>
  <c r="C286" i="14"/>
  <c r="D286" i="14" s="1"/>
  <c r="C287" i="14"/>
  <c r="D287" i="14" s="1"/>
  <c r="C288" i="14"/>
  <c r="D288" i="14" s="1"/>
  <c r="C289" i="14"/>
  <c r="D289" i="14" s="1"/>
  <c r="C290" i="14"/>
  <c r="D290" i="14" s="1"/>
  <c r="C291" i="14"/>
  <c r="D291" i="14" s="1"/>
  <c r="C292" i="14"/>
  <c r="D292" i="14" s="1"/>
  <c r="C293" i="14"/>
  <c r="D293" i="14" s="1"/>
  <c r="C294" i="14"/>
  <c r="D294" i="14" s="1"/>
  <c r="C295" i="14"/>
  <c r="D295" i="14" s="1"/>
  <c r="C296" i="14"/>
  <c r="D296" i="14" s="1"/>
  <c r="C297" i="14"/>
  <c r="D297" i="14" s="1"/>
  <c r="C298" i="14"/>
  <c r="D298" i="14" s="1"/>
  <c r="C299" i="14"/>
  <c r="D299" i="14" s="1"/>
  <c r="C300" i="14"/>
  <c r="D300" i="14" s="1"/>
  <c r="H10" i="13"/>
  <c r="I10" i="13" s="1"/>
  <c r="H11" i="13"/>
  <c r="I11" i="13" s="1"/>
  <c r="H12" i="13"/>
  <c r="I12" i="13" s="1"/>
  <c r="H13" i="13"/>
  <c r="I13" i="13" s="1"/>
  <c r="H14" i="13"/>
  <c r="I14" i="13" s="1"/>
  <c r="H15" i="13"/>
  <c r="I15" i="13" s="1"/>
  <c r="H16" i="13"/>
  <c r="I16" i="13" s="1"/>
  <c r="H17" i="13"/>
  <c r="I17" i="13" s="1"/>
  <c r="H18" i="13"/>
  <c r="I18" i="13" s="1"/>
  <c r="H19" i="13"/>
  <c r="I19" i="13" s="1"/>
  <c r="H20" i="13"/>
  <c r="I20" i="13" s="1"/>
  <c r="H21" i="13"/>
  <c r="I21" i="13" s="1"/>
  <c r="H22" i="13"/>
  <c r="I22" i="13" s="1"/>
  <c r="H23" i="13"/>
  <c r="I23" i="13" s="1"/>
  <c r="H24" i="13"/>
  <c r="I24" i="13" s="1"/>
  <c r="H25" i="13"/>
  <c r="I25" i="13" s="1"/>
  <c r="H26" i="13"/>
  <c r="I26" i="13" s="1"/>
  <c r="H27" i="13"/>
  <c r="I27" i="13" s="1"/>
  <c r="H28" i="13"/>
  <c r="I28" i="13" s="1"/>
  <c r="H29" i="13"/>
  <c r="I29" i="13" s="1"/>
  <c r="H30" i="13"/>
  <c r="I30" i="13" s="1"/>
  <c r="H31" i="13"/>
  <c r="I31" i="13" s="1"/>
  <c r="H32" i="13"/>
  <c r="I32" i="13" s="1"/>
  <c r="H33" i="13"/>
  <c r="I33" i="13" s="1"/>
  <c r="H34" i="13"/>
  <c r="I34" i="13" s="1"/>
  <c r="H35" i="13"/>
  <c r="I35" i="13" s="1"/>
  <c r="H36" i="13"/>
  <c r="I36" i="13" s="1"/>
  <c r="H37" i="13"/>
  <c r="I37" i="13" s="1"/>
  <c r="H38" i="13"/>
  <c r="I38" i="13" s="1"/>
  <c r="H39" i="13"/>
  <c r="I39" i="13" s="1"/>
  <c r="H40" i="13"/>
  <c r="I40" i="13" s="1"/>
  <c r="H41" i="13"/>
  <c r="I41" i="13" s="1"/>
  <c r="H42" i="13"/>
  <c r="I42" i="13" s="1"/>
  <c r="H43" i="13"/>
  <c r="I43" i="13" s="1"/>
  <c r="H44" i="13"/>
  <c r="I44" i="13" s="1"/>
  <c r="H45" i="13"/>
  <c r="I45" i="13" s="1"/>
  <c r="H46" i="13"/>
  <c r="I46" i="13" s="1"/>
  <c r="H47" i="13"/>
  <c r="I47" i="13" s="1"/>
  <c r="H48" i="13"/>
  <c r="I48" i="13" s="1"/>
  <c r="H49" i="13"/>
  <c r="I49" i="13" s="1"/>
  <c r="H50" i="13"/>
  <c r="I50" i="13" s="1"/>
  <c r="H51" i="13"/>
  <c r="I51" i="13" s="1"/>
  <c r="H52" i="13"/>
  <c r="I52" i="13" s="1"/>
  <c r="H53" i="13"/>
  <c r="I53" i="13" s="1"/>
  <c r="H54" i="13"/>
  <c r="I54" i="13" s="1"/>
  <c r="H55" i="13"/>
  <c r="I55" i="13" s="1"/>
  <c r="H56" i="13"/>
  <c r="I56" i="13" s="1"/>
  <c r="H57" i="13"/>
  <c r="I57" i="13" s="1"/>
  <c r="H58" i="13"/>
  <c r="I58" i="13" s="1"/>
  <c r="H59" i="13"/>
  <c r="I59" i="13" s="1"/>
  <c r="H60" i="13"/>
  <c r="I60" i="13" s="1"/>
  <c r="H61" i="13"/>
  <c r="I61" i="13" s="1"/>
  <c r="H62" i="13"/>
  <c r="I62" i="13" s="1"/>
  <c r="H63" i="13"/>
  <c r="I63" i="13" s="1"/>
  <c r="H64" i="13"/>
  <c r="I64" i="13" s="1"/>
  <c r="H65" i="13"/>
  <c r="I65" i="13" s="1"/>
  <c r="H66" i="13"/>
  <c r="I66" i="13" s="1"/>
  <c r="H67" i="13"/>
  <c r="I67" i="13" s="1"/>
  <c r="H68" i="13"/>
  <c r="I68" i="13" s="1"/>
  <c r="H69" i="13"/>
  <c r="I69" i="13" s="1"/>
  <c r="H70" i="13"/>
  <c r="I70" i="13" s="1"/>
  <c r="H71" i="13"/>
  <c r="I71" i="13" s="1"/>
  <c r="H72" i="13"/>
  <c r="I72" i="13" s="1"/>
  <c r="H73" i="13"/>
  <c r="I73" i="13" s="1"/>
  <c r="H74" i="13"/>
  <c r="I74" i="13" s="1"/>
  <c r="H75" i="13"/>
  <c r="I75" i="13" s="1"/>
  <c r="H76" i="13"/>
  <c r="I76" i="13" s="1"/>
  <c r="H77" i="13"/>
  <c r="I77" i="13" s="1"/>
  <c r="H78" i="13"/>
  <c r="I78" i="13" s="1"/>
  <c r="H79" i="13"/>
  <c r="I79" i="13" s="1"/>
  <c r="H80" i="13"/>
  <c r="I80" i="13" s="1"/>
  <c r="H81" i="13"/>
  <c r="I81" i="13" s="1"/>
  <c r="H82" i="13"/>
  <c r="I82" i="13" s="1"/>
  <c r="H83" i="13"/>
  <c r="I83" i="13" s="1"/>
  <c r="H84" i="13"/>
  <c r="I84" i="13" s="1"/>
  <c r="H85" i="13"/>
  <c r="I85" i="13" s="1"/>
  <c r="H86" i="13"/>
  <c r="I86" i="13" s="1"/>
  <c r="H87" i="13"/>
  <c r="I87" i="13" s="1"/>
  <c r="H88" i="13"/>
  <c r="I88" i="13" s="1"/>
  <c r="H89" i="13"/>
  <c r="I89" i="13" s="1"/>
  <c r="H90" i="13"/>
  <c r="I90" i="13" s="1"/>
  <c r="H91" i="13"/>
  <c r="I91" i="13" s="1"/>
  <c r="H92" i="13"/>
  <c r="I92" i="13" s="1"/>
  <c r="H93" i="13"/>
  <c r="I93" i="13" s="1"/>
  <c r="H94" i="13"/>
  <c r="I94" i="13" s="1"/>
  <c r="H95" i="13"/>
  <c r="I95" i="13" s="1"/>
  <c r="H96" i="13"/>
  <c r="I96" i="13" s="1"/>
  <c r="H97" i="13"/>
  <c r="I97" i="13" s="1"/>
  <c r="H98" i="13"/>
  <c r="I98" i="13" s="1"/>
  <c r="H99" i="13"/>
  <c r="I99" i="13" s="1"/>
  <c r="H100" i="13"/>
  <c r="I100" i="13" s="1"/>
  <c r="H101" i="13"/>
  <c r="I101" i="13" s="1"/>
  <c r="H102" i="13"/>
  <c r="I102" i="13" s="1"/>
  <c r="H103" i="13"/>
  <c r="I103" i="13" s="1"/>
  <c r="H104" i="13"/>
  <c r="I104" i="13" s="1"/>
  <c r="H105" i="13"/>
  <c r="I105" i="13" s="1"/>
  <c r="H106" i="13"/>
  <c r="I106" i="13" s="1"/>
  <c r="H107" i="13"/>
  <c r="I107" i="13" s="1"/>
  <c r="H108" i="13"/>
  <c r="I108" i="13" s="1"/>
  <c r="H109" i="13"/>
  <c r="I109" i="13" s="1"/>
  <c r="H110" i="13"/>
  <c r="I110" i="13" s="1"/>
  <c r="H111" i="13"/>
  <c r="I111" i="13" s="1"/>
  <c r="H112" i="13"/>
  <c r="I112" i="13" s="1"/>
  <c r="H113" i="13"/>
  <c r="I113" i="13" s="1"/>
  <c r="H114" i="13"/>
  <c r="I114" i="13" s="1"/>
  <c r="H115" i="13"/>
  <c r="I115" i="13" s="1"/>
  <c r="H116" i="13"/>
  <c r="I116" i="13" s="1"/>
  <c r="H117" i="13"/>
  <c r="I117" i="13" s="1"/>
  <c r="H118" i="13"/>
  <c r="I118" i="13" s="1"/>
  <c r="H119" i="13"/>
  <c r="I119" i="13" s="1"/>
  <c r="H120" i="13"/>
  <c r="I120" i="13" s="1"/>
  <c r="H121" i="13"/>
  <c r="I121" i="13" s="1"/>
  <c r="H122" i="13"/>
  <c r="I122" i="13" s="1"/>
  <c r="H123" i="13"/>
  <c r="I123" i="13" s="1"/>
  <c r="H124" i="13"/>
  <c r="I124" i="13" s="1"/>
  <c r="H125" i="13"/>
  <c r="I125" i="13" s="1"/>
  <c r="H126" i="13"/>
  <c r="I126" i="13" s="1"/>
  <c r="H127" i="13"/>
  <c r="I127" i="13" s="1"/>
  <c r="H128" i="13"/>
  <c r="I128" i="13" s="1"/>
  <c r="H129" i="13"/>
  <c r="I129" i="13" s="1"/>
  <c r="H130" i="13"/>
  <c r="I130" i="13" s="1"/>
  <c r="H131" i="13"/>
  <c r="I131" i="13" s="1"/>
  <c r="H132" i="13"/>
  <c r="I132" i="13" s="1"/>
  <c r="H133" i="13"/>
  <c r="I133" i="13" s="1"/>
  <c r="H134" i="13"/>
  <c r="I134" i="13" s="1"/>
  <c r="H135" i="13"/>
  <c r="I135" i="13" s="1"/>
  <c r="H136" i="13"/>
  <c r="I136" i="13" s="1"/>
  <c r="H137" i="13"/>
  <c r="I137" i="13" s="1"/>
  <c r="H138" i="13"/>
  <c r="I138" i="13" s="1"/>
  <c r="H139" i="13"/>
  <c r="I139" i="13" s="1"/>
  <c r="H140" i="13"/>
  <c r="I140" i="13" s="1"/>
  <c r="H141" i="13"/>
  <c r="I141" i="13" s="1"/>
  <c r="H142" i="13"/>
  <c r="I142" i="13" s="1"/>
  <c r="H143" i="13"/>
  <c r="I143" i="13" s="1"/>
  <c r="H144" i="13"/>
  <c r="I144" i="13" s="1"/>
  <c r="H145" i="13"/>
  <c r="I145" i="13" s="1"/>
  <c r="H146" i="13"/>
  <c r="I146" i="13" s="1"/>
  <c r="H147" i="13"/>
  <c r="I147" i="13" s="1"/>
  <c r="H148" i="13"/>
  <c r="I148" i="13" s="1"/>
  <c r="H149" i="13"/>
  <c r="I149" i="13" s="1"/>
  <c r="H150" i="13"/>
  <c r="I150" i="13" s="1"/>
  <c r="H151" i="13"/>
  <c r="I151" i="13" s="1"/>
  <c r="H152" i="13"/>
  <c r="I152" i="13" s="1"/>
  <c r="H153" i="13"/>
  <c r="I153" i="13" s="1"/>
  <c r="H154" i="13"/>
  <c r="I154" i="13" s="1"/>
  <c r="H155" i="13"/>
  <c r="I155" i="13" s="1"/>
  <c r="H156" i="13"/>
  <c r="I156" i="13" s="1"/>
  <c r="H157" i="13"/>
  <c r="I157" i="13" s="1"/>
  <c r="H158" i="13"/>
  <c r="I158" i="13" s="1"/>
  <c r="H159" i="13"/>
  <c r="I159" i="13" s="1"/>
  <c r="H160" i="13"/>
  <c r="I160" i="13" s="1"/>
  <c r="H161" i="13"/>
  <c r="I161" i="13" s="1"/>
  <c r="H162" i="13"/>
  <c r="I162" i="13" s="1"/>
  <c r="H163" i="13"/>
  <c r="I163" i="13" s="1"/>
  <c r="H164" i="13"/>
  <c r="I164" i="13" s="1"/>
  <c r="H165" i="13"/>
  <c r="I165" i="13" s="1"/>
  <c r="H166" i="13"/>
  <c r="I166" i="13" s="1"/>
  <c r="H167" i="13"/>
  <c r="I167" i="13" s="1"/>
  <c r="H168" i="13"/>
  <c r="I168" i="13" s="1"/>
  <c r="H169" i="13"/>
  <c r="I169" i="13" s="1"/>
  <c r="H170" i="13"/>
  <c r="I170" i="13" s="1"/>
  <c r="H171" i="13"/>
  <c r="I171" i="13" s="1"/>
  <c r="H172" i="13"/>
  <c r="I172" i="13" s="1"/>
  <c r="H173" i="13"/>
  <c r="I173" i="13" s="1"/>
  <c r="H174" i="13"/>
  <c r="I174" i="13" s="1"/>
  <c r="H175" i="13"/>
  <c r="I175" i="13" s="1"/>
  <c r="H176" i="13"/>
  <c r="I176" i="13" s="1"/>
  <c r="H177" i="13"/>
  <c r="I177" i="13" s="1"/>
  <c r="H178" i="13"/>
  <c r="I178" i="13" s="1"/>
  <c r="H179" i="13"/>
  <c r="I179" i="13" s="1"/>
  <c r="H180" i="13"/>
  <c r="I180" i="13" s="1"/>
  <c r="H181" i="13"/>
  <c r="I181" i="13" s="1"/>
  <c r="H182" i="13"/>
  <c r="I182" i="13" s="1"/>
  <c r="H183" i="13"/>
  <c r="I183" i="13" s="1"/>
  <c r="H184" i="13"/>
  <c r="I184" i="13" s="1"/>
  <c r="H185" i="13"/>
  <c r="I185" i="13" s="1"/>
  <c r="H186" i="13"/>
  <c r="I186" i="13" s="1"/>
  <c r="H187" i="13"/>
  <c r="I187" i="13" s="1"/>
  <c r="H188" i="13"/>
  <c r="I188" i="13" s="1"/>
  <c r="H189" i="13"/>
  <c r="I189" i="13" s="1"/>
  <c r="H190" i="13"/>
  <c r="I190" i="13" s="1"/>
  <c r="H191" i="13"/>
  <c r="I191" i="13" s="1"/>
  <c r="H192" i="13"/>
  <c r="I192" i="13" s="1"/>
  <c r="H193" i="13"/>
  <c r="I193" i="13" s="1"/>
  <c r="H194" i="13"/>
  <c r="I194" i="13" s="1"/>
  <c r="H195" i="13"/>
  <c r="I195" i="13" s="1"/>
  <c r="H196" i="13"/>
  <c r="I196" i="13" s="1"/>
  <c r="H197" i="13"/>
  <c r="I197" i="13" s="1"/>
  <c r="H198" i="13"/>
  <c r="I198" i="13" s="1"/>
  <c r="H199" i="13"/>
  <c r="I199" i="13" s="1"/>
  <c r="H200" i="13"/>
  <c r="I200" i="13" s="1"/>
  <c r="H201" i="13"/>
  <c r="I201" i="13" s="1"/>
  <c r="H202" i="13"/>
  <c r="I202" i="13" s="1"/>
  <c r="H203" i="13"/>
  <c r="I203" i="13" s="1"/>
  <c r="H204" i="13"/>
  <c r="I204" i="13" s="1"/>
  <c r="H205" i="13"/>
  <c r="I205" i="13" s="1"/>
  <c r="H206" i="13"/>
  <c r="I206" i="13" s="1"/>
  <c r="H207" i="13"/>
  <c r="I207" i="13" s="1"/>
  <c r="H208" i="13"/>
  <c r="I208" i="13" s="1"/>
  <c r="H209" i="13"/>
  <c r="I209" i="13" s="1"/>
  <c r="H210" i="13"/>
  <c r="I210" i="13" s="1"/>
  <c r="H211" i="13"/>
  <c r="I211" i="13" s="1"/>
  <c r="H212" i="13"/>
  <c r="I212" i="13" s="1"/>
  <c r="H213" i="13"/>
  <c r="I213" i="13" s="1"/>
  <c r="H214" i="13"/>
  <c r="I214" i="13" s="1"/>
  <c r="H215" i="13"/>
  <c r="I215" i="13" s="1"/>
  <c r="H216" i="13"/>
  <c r="I216" i="13" s="1"/>
  <c r="H217" i="13"/>
  <c r="I217" i="13" s="1"/>
  <c r="H218" i="13"/>
  <c r="I218" i="13" s="1"/>
  <c r="H219" i="13"/>
  <c r="I219" i="13" s="1"/>
  <c r="H220" i="13"/>
  <c r="I220" i="13" s="1"/>
  <c r="H221" i="13"/>
  <c r="I221" i="13" s="1"/>
  <c r="H222" i="13"/>
  <c r="I222" i="13" s="1"/>
  <c r="H223" i="13"/>
  <c r="I223" i="13" s="1"/>
  <c r="H224" i="13"/>
  <c r="I224" i="13" s="1"/>
  <c r="H225" i="13"/>
  <c r="I225" i="13" s="1"/>
  <c r="H226" i="13"/>
  <c r="I226" i="13" s="1"/>
  <c r="H227" i="13"/>
  <c r="I227" i="13" s="1"/>
  <c r="H228" i="13"/>
  <c r="I228" i="13" s="1"/>
  <c r="H229" i="13"/>
  <c r="I229" i="13" s="1"/>
  <c r="H230" i="13"/>
  <c r="I230" i="13" s="1"/>
  <c r="H231" i="13"/>
  <c r="I231" i="13" s="1"/>
  <c r="H232" i="13"/>
  <c r="I232" i="13" s="1"/>
  <c r="H233" i="13"/>
  <c r="I233" i="13" s="1"/>
  <c r="H234" i="13"/>
  <c r="I234" i="13" s="1"/>
  <c r="H235" i="13"/>
  <c r="I235" i="13" s="1"/>
  <c r="H236" i="13"/>
  <c r="I236" i="13" s="1"/>
  <c r="H237" i="13"/>
  <c r="I237" i="13" s="1"/>
  <c r="H238" i="13"/>
  <c r="I238" i="13" s="1"/>
  <c r="H239" i="13"/>
  <c r="I239" i="13" s="1"/>
  <c r="H240" i="13"/>
  <c r="I240" i="13" s="1"/>
  <c r="H241" i="13"/>
  <c r="I241" i="13" s="1"/>
  <c r="H242" i="13"/>
  <c r="I242" i="13" s="1"/>
  <c r="H243" i="13"/>
  <c r="I243" i="13" s="1"/>
  <c r="H244" i="13"/>
  <c r="I244" i="13" s="1"/>
  <c r="H245" i="13"/>
  <c r="I245" i="13" s="1"/>
  <c r="H246" i="13"/>
  <c r="I246" i="13" s="1"/>
  <c r="H247" i="13"/>
  <c r="I247" i="13" s="1"/>
  <c r="H248" i="13"/>
  <c r="I248" i="13" s="1"/>
  <c r="H249" i="13"/>
  <c r="I249" i="13" s="1"/>
  <c r="H250" i="13"/>
  <c r="I250" i="13" s="1"/>
  <c r="H251" i="13"/>
  <c r="I251" i="13" s="1"/>
  <c r="H252" i="13"/>
  <c r="I252" i="13" s="1"/>
  <c r="H253" i="13"/>
  <c r="I253" i="13" s="1"/>
  <c r="H254" i="13"/>
  <c r="I254" i="13" s="1"/>
  <c r="H255" i="13"/>
  <c r="I255" i="13" s="1"/>
  <c r="H256" i="13"/>
  <c r="I256" i="13" s="1"/>
  <c r="H257" i="13"/>
  <c r="I257" i="13" s="1"/>
  <c r="H258" i="13"/>
  <c r="I258" i="13" s="1"/>
  <c r="H259" i="13"/>
  <c r="I259" i="13" s="1"/>
  <c r="H260" i="13"/>
  <c r="I260" i="13" s="1"/>
  <c r="H261" i="13"/>
  <c r="I261" i="13" s="1"/>
  <c r="H262" i="13"/>
  <c r="I262" i="13" s="1"/>
  <c r="H263" i="13"/>
  <c r="I263" i="13" s="1"/>
  <c r="H264" i="13"/>
  <c r="I264" i="13" s="1"/>
  <c r="H265" i="13"/>
  <c r="I265" i="13" s="1"/>
  <c r="H266" i="13"/>
  <c r="I266" i="13" s="1"/>
  <c r="H267" i="13"/>
  <c r="I267" i="13" s="1"/>
  <c r="H268" i="13"/>
  <c r="I268" i="13" s="1"/>
  <c r="H269" i="13"/>
  <c r="I269" i="13" s="1"/>
  <c r="H270" i="13"/>
  <c r="I270" i="13" s="1"/>
  <c r="H271" i="13"/>
  <c r="I271" i="13" s="1"/>
  <c r="H272" i="13"/>
  <c r="I272" i="13" s="1"/>
  <c r="H273" i="13"/>
  <c r="I273" i="13" s="1"/>
  <c r="H274" i="13"/>
  <c r="I274" i="13" s="1"/>
  <c r="H275" i="13"/>
  <c r="I275" i="13" s="1"/>
  <c r="H276" i="13"/>
  <c r="I276" i="13" s="1"/>
  <c r="H277" i="13"/>
  <c r="I277" i="13" s="1"/>
  <c r="H278" i="13"/>
  <c r="I278" i="13" s="1"/>
  <c r="H279" i="13"/>
  <c r="I279" i="13" s="1"/>
  <c r="H280" i="13"/>
  <c r="I280" i="13" s="1"/>
  <c r="H281" i="13"/>
  <c r="I281" i="13" s="1"/>
  <c r="H282" i="13"/>
  <c r="I282" i="13" s="1"/>
  <c r="H283" i="13"/>
  <c r="I283" i="13" s="1"/>
  <c r="H284" i="13"/>
  <c r="I284" i="13" s="1"/>
  <c r="H285" i="13"/>
  <c r="I285" i="13" s="1"/>
  <c r="H286" i="13"/>
  <c r="I286" i="13" s="1"/>
  <c r="H287" i="13"/>
  <c r="I287" i="13" s="1"/>
  <c r="H288" i="13"/>
  <c r="I288" i="13" s="1"/>
  <c r="H289" i="13"/>
  <c r="I289" i="13" s="1"/>
  <c r="H290" i="13"/>
  <c r="I290" i="13" s="1"/>
  <c r="H291" i="13"/>
  <c r="I291" i="13" s="1"/>
  <c r="H292" i="13"/>
  <c r="I292" i="13" s="1"/>
  <c r="H293" i="13"/>
  <c r="I293" i="13" s="1"/>
  <c r="H294" i="13"/>
  <c r="I294" i="13" s="1"/>
  <c r="H295" i="13"/>
  <c r="I295" i="13" s="1"/>
  <c r="H296" i="13"/>
  <c r="I296" i="13" s="1"/>
  <c r="H297" i="13"/>
  <c r="I297" i="13" s="1"/>
  <c r="H298" i="13"/>
  <c r="I298" i="13" s="1"/>
  <c r="H299" i="13"/>
  <c r="I299" i="13" s="1"/>
  <c r="H300" i="13"/>
  <c r="I300" i="13" s="1"/>
  <c r="C10" i="13"/>
  <c r="D10" i="13" s="1"/>
  <c r="C11" i="13"/>
  <c r="D11" i="13" s="1"/>
  <c r="C12" i="13"/>
  <c r="D12" i="13" s="1"/>
  <c r="C13" i="13"/>
  <c r="D13" i="13" s="1"/>
  <c r="C14" i="13"/>
  <c r="D14" i="13" s="1"/>
  <c r="C15" i="13"/>
  <c r="D15" i="13" s="1"/>
  <c r="C16" i="13"/>
  <c r="D16" i="13" s="1"/>
  <c r="C17" i="13"/>
  <c r="D17" i="13" s="1"/>
  <c r="C18" i="13"/>
  <c r="D18" i="13" s="1"/>
  <c r="C19" i="13"/>
  <c r="D19" i="13" s="1"/>
  <c r="C20" i="13"/>
  <c r="D20" i="13" s="1"/>
  <c r="C21" i="13"/>
  <c r="D21" i="13" s="1"/>
  <c r="C22" i="13"/>
  <c r="D22" i="13" s="1"/>
  <c r="C23" i="13"/>
  <c r="D23" i="13" s="1"/>
  <c r="C24" i="13"/>
  <c r="D24" i="13" s="1"/>
  <c r="C25" i="13"/>
  <c r="D25" i="13" s="1"/>
  <c r="C26" i="13"/>
  <c r="D26" i="13" s="1"/>
  <c r="C27" i="13"/>
  <c r="D27" i="13" s="1"/>
  <c r="C28" i="13"/>
  <c r="D28" i="13" s="1"/>
  <c r="C29" i="13"/>
  <c r="D29" i="13" s="1"/>
  <c r="C30" i="13"/>
  <c r="D30" i="13" s="1"/>
  <c r="C31" i="13"/>
  <c r="D31" i="13" s="1"/>
  <c r="C32" i="13"/>
  <c r="D32" i="13" s="1"/>
  <c r="C33" i="13"/>
  <c r="D33" i="13" s="1"/>
  <c r="C34" i="13"/>
  <c r="D34" i="13" s="1"/>
  <c r="C35" i="13"/>
  <c r="D35" i="13" s="1"/>
  <c r="C36" i="13"/>
  <c r="D36" i="13" s="1"/>
  <c r="C37" i="13"/>
  <c r="D37" i="13" s="1"/>
  <c r="C38" i="13"/>
  <c r="D38" i="13" s="1"/>
  <c r="C39" i="13"/>
  <c r="D39" i="13" s="1"/>
  <c r="C40" i="13"/>
  <c r="D40" i="13" s="1"/>
  <c r="C41" i="13"/>
  <c r="D41" i="13" s="1"/>
  <c r="C42" i="13"/>
  <c r="D42" i="13" s="1"/>
  <c r="C43" i="13"/>
  <c r="D43" i="13" s="1"/>
  <c r="C44" i="13"/>
  <c r="D44" i="13" s="1"/>
  <c r="C45" i="13"/>
  <c r="D45" i="13" s="1"/>
  <c r="C46" i="13"/>
  <c r="D46" i="13" s="1"/>
  <c r="C47" i="13"/>
  <c r="D47" i="13" s="1"/>
  <c r="C48" i="13"/>
  <c r="D48" i="13" s="1"/>
  <c r="C49" i="13"/>
  <c r="D49" i="13" s="1"/>
  <c r="C50" i="13"/>
  <c r="D50" i="13" s="1"/>
  <c r="C51" i="13"/>
  <c r="D51" i="13" s="1"/>
  <c r="C52" i="13"/>
  <c r="D52" i="13" s="1"/>
  <c r="C53" i="13"/>
  <c r="D53" i="13" s="1"/>
  <c r="C54" i="13"/>
  <c r="D54" i="13" s="1"/>
  <c r="C55" i="13"/>
  <c r="D55" i="13" s="1"/>
  <c r="C56" i="13"/>
  <c r="D56" i="13" s="1"/>
  <c r="C57" i="13"/>
  <c r="D57" i="13" s="1"/>
  <c r="C58" i="13"/>
  <c r="D58" i="13" s="1"/>
  <c r="C59" i="13"/>
  <c r="D59" i="13" s="1"/>
  <c r="C60" i="13"/>
  <c r="D60" i="13" s="1"/>
  <c r="C61" i="13"/>
  <c r="D61" i="13" s="1"/>
  <c r="C62" i="13"/>
  <c r="D62" i="13" s="1"/>
  <c r="C63" i="13"/>
  <c r="D63" i="13" s="1"/>
  <c r="C64" i="13"/>
  <c r="D64" i="13" s="1"/>
  <c r="C65" i="13"/>
  <c r="D65" i="13" s="1"/>
  <c r="C66" i="13"/>
  <c r="D66" i="13" s="1"/>
  <c r="C67" i="13"/>
  <c r="D67" i="13" s="1"/>
  <c r="C68" i="13"/>
  <c r="D68" i="13" s="1"/>
  <c r="C69" i="13"/>
  <c r="D69" i="13" s="1"/>
  <c r="C70" i="13"/>
  <c r="D70" i="13" s="1"/>
  <c r="C71" i="13"/>
  <c r="D71" i="13" s="1"/>
  <c r="C72" i="13"/>
  <c r="D72" i="13" s="1"/>
  <c r="C73" i="13"/>
  <c r="D73" i="13" s="1"/>
  <c r="C74" i="13"/>
  <c r="D74" i="13" s="1"/>
  <c r="C75" i="13"/>
  <c r="D75" i="13" s="1"/>
  <c r="C76" i="13"/>
  <c r="D76" i="13" s="1"/>
  <c r="C77" i="13"/>
  <c r="D77" i="13" s="1"/>
  <c r="C78" i="13"/>
  <c r="D78" i="13" s="1"/>
  <c r="C79" i="13"/>
  <c r="D79" i="13" s="1"/>
  <c r="C80" i="13"/>
  <c r="D80" i="13" s="1"/>
  <c r="C81" i="13"/>
  <c r="D81" i="13" s="1"/>
  <c r="C82" i="13"/>
  <c r="D82" i="13" s="1"/>
  <c r="C83" i="13"/>
  <c r="D83" i="13" s="1"/>
  <c r="C84" i="13"/>
  <c r="D84" i="13" s="1"/>
  <c r="C85" i="13"/>
  <c r="D85" i="13" s="1"/>
  <c r="C86" i="13"/>
  <c r="D86" i="13" s="1"/>
  <c r="C87" i="13"/>
  <c r="D87" i="13" s="1"/>
  <c r="C88" i="13"/>
  <c r="D88" i="13" s="1"/>
  <c r="C89" i="13"/>
  <c r="D89" i="13" s="1"/>
  <c r="C90" i="13"/>
  <c r="D90" i="13" s="1"/>
  <c r="C91" i="13"/>
  <c r="D91" i="13" s="1"/>
  <c r="C92" i="13"/>
  <c r="D92" i="13" s="1"/>
  <c r="C93" i="13"/>
  <c r="D93" i="13" s="1"/>
  <c r="C94" i="13"/>
  <c r="D94" i="13" s="1"/>
  <c r="C95" i="13"/>
  <c r="D95" i="13" s="1"/>
  <c r="C96" i="13"/>
  <c r="D96" i="13" s="1"/>
  <c r="C97" i="13"/>
  <c r="D97" i="13" s="1"/>
  <c r="C98" i="13"/>
  <c r="D98" i="13" s="1"/>
  <c r="C99" i="13"/>
  <c r="D99" i="13" s="1"/>
  <c r="C100" i="13"/>
  <c r="D100" i="13" s="1"/>
  <c r="C101" i="13"/>
  <c r="D101" i="13" s="1"/>
  <c r="C102" i="13"/>
  <c r="D102" i="13" s="1"/>
  <c r="C103" i="13"/>
  <c r="D103" i="13" s="1"/>
  <c r="C104" i="13"/>
  <c r="D104" i="13" s="1"/>
  <c r="C105" i="13"/>
  <c r="D105" i="13" s="1"/>
  <c r="C106" i="13"/>
  <c r="D106" i="13" s="1"/>
  <c r="C107" i="13"/>
  <c r="D107" i="13" s="1"/>
  <c r="C108" i="13"/>
  <c r="D108" i="13" s="1"/>
  <c r="C109" i="13"/>
  <c r="D109" i="13" s="1"/>
  <c r="C110" i="13"/>
  <c r="D110" i="13" s="1"/>
  <c r="C111" i="13"/>
  <c r="D111" i="13" s="1"/>
  <c r="C112" i="13"/>
  <c r="D112" i="13" s="1"/>
  <c r="C113" i="13"/>
  <c r="D113" i="13" s="1"/>
  <c r="C114" i="13"/>
  <c r="D114" i="13" s="1"/>
  <c r="C115" i="13"/>
  <c r="D115" i="13" s="1"/>
  <c r="C116" i="13"/>
  <c r="D116" i="13" s="1"/>
  <c r="C117" i="13"/>
  <c r="D117" i="13" s="1"/>
  <c r="C118" i="13"/>
  <c r="D118" i="13" s="1"/>
  <c r="C119" i="13"/>
  <c r="D119" i="13" s="1"/>
  <c r="C120" i="13"/>
  <c r="D120" i="13" s="1"/>
  <c r="C121" i="13"/>
  <c r="D121" i="13" s="1"/>
  <c r="C122" i="13"/>
  <c r="D122" i="13" s="1"/>
  <c r="C123" i="13"/>
  <c r="D123" i="13" s="1"/>
  <c r="C124" i="13"/>
  <c r="D124" i="13" s="1"/>
  <c r="C125" i="13"/>
  <c r="D125" i="13" s="1"/>
  <c r="C126" i="13"/>
  <c r="D126" i="13" s="1"/>
  <c r="C127" i="13"/>
  <c r="D127" i="13" s="1"/>
  <c r="C128" i="13"/>
  <c r="D128" i="13" s="1"/>
  <c r="C129" i="13"/>
  <c r="D129" i="13" s="1"/>
  <c r="C130" i="13"/>
  <c r="D130" i="13" s="1"/>
  <c r="C131" i="13"/>
  <c r="D131" i="13" s="1"/>
  <c r="C132" i="13"/>
  <c r="D132" i="13" s="1"/>
  <c r="C133" i="13"/>
  <c r="D133" i="13" s="1"/>
  <c r="C134" i="13"/>
  <c r="D134" i="13" s="1"/>
  <c r="C135" i="13"/>
  <c r="D135" i="13" s="1"/>
  <c r="C136" i="13"/>
  <c r="D136" i="13" s="1"/>
  <c r="C137" i="13"/>
  <c r="D137" i="13" s="1"/>
  <c r="C138" i="13"/>
  <c r="D138" i="13" s="1"/>
  <c r="C139" i="13"/>
  <c r="D139" i="13" s="1"/>
  <c r="C140" i="13"/>
  <c r="D140" i="13" s="1"/>
  <c r="C141" i="13"/>
  <c r="D141" i="13" s="1"/>
  <c r="C142" i="13"/>
  <c r="D142" i="13" s="1"/>
  <c r="C143" i="13"/>
  <c r="D143" i="13" s="1"/>
  <c r="C144" i="13"/>
  <c r="D144" i="13" s="1"/>
  <c r="C145" i="13"/>
  <c r="D145" i="13" s="1"/>
  <c r="C146" i="13"/>
  <c r="D146" i="13" s="1"/>
  <c r="C147" i="13"/>
  <c r="D147" i="13" s="1"/>
  <c r="C148" i="13"/>
  <c r="D148" i="13" s="1"/>
  <c r="C149" i="13"/>
  <c r="D149" i="13" s="1"/>
  <c r="C150" i="13"/>
  <c r="D150" i="13" s="1"/>
  <c r="C151" i="13"/>
  <c r="D151" i="13" s="1"/>
  <c r="C152" i="13"/>
  <c r="D152" i="13" s="1"/>
  <c r="C153" i="13"/>
  <c r="D153" i="13" s="1"/>
  <c r="C154" i="13"/>
  <c r="D154" i="13" s="1"/>
  <c r="C155" i="13"/>
  <c r="D155" i="13" s="1"/>
  <c r="C156" i="13"/>
  <c r="D156" i="13" s="1"/>
  <c r="C157" i="13"/>
  <c r="D157" i="13" s="1"/>
  <c r="C158" i="13"/>
  <c r="D158" i="13" s="1"/>
  <c r="C159" i="13"/>
  <c r="D159" i="13" s="1"/>
  <c r="C160" i="13"/>
  <c r="D160" i="13" s="1"/>
  <c r="C161" i="13"/>
  <c r="D161" i="13" s="1"/>
  <c r="C162" i="13"/>
  <c r="D162" i="13" s="1"/>
  <c r="C163" i="13"/>
  <c r="D163" i="13" s="1"/>
  <c r="C164" i="13"/>
  <c r="D164" i="13" s="1"/>
  <c r="C165" i="13"/>
  <c r="D165" i="13" s="1"/>
  <c r="C166" i="13"/>
  <c r="D166" i="13" s="1"/>
  <c r="C167" i="13"/>
  <c r="D167" i="13" s="1"/>
  <c r="C168" i="13"/>
  <c r="D168" i="13" s="1"/>
  <c r="C169" i="13"/>
  <c r="D169" i="13" s="1"/>
  <c r="C170" i="13"/>
  <c r="D170" i="13" s="1"/>
  <c r="C171" i="13"/>
  <c r="D171" i="13" s="1"/>
  <c r="C172" i="13"/>
  <c r="D172" i="13" s="1"/>
  <c r="C173" i="13"/>
  <c r="D173" i="13" s="1"/>
  <c r="C174" i="13"/>
  <c r="D174" i="13" s="1"/>
  <c r="C175" i="13"/>
  <c r="D175" i="13" s="1"/>
  <c r="C176" i="13"/>
  <c r="D176" i="13" s="1"/>
  <c r="C177" i="13"/>
  <c r="D177" i="13" s="1"/>
  <c r="C178" i="13"/>
  <c r="D178" i="13" s="1"/>
  <c r="C179" i="13"/>
  <c r="D179" i="13" s="1"/>
  <c r="C180" i="13"/>
  <c r="D180" i="13" s="1"/>
  <c r="C181" i="13"/>
  <c r="D181" i="13" s="1"/>
  <c r="C182" i="13"/>
  <c r="D182" i="13" s="1"/>
  <c r="C183" i="13"/>
  <c r="D183" i="13" s="1"/>
  <c r="C184" i="13"/>
  <c r="D184" i="13" s="1"/>
  <c r="C185" i="13"/>
  <c r="D185" i="13" s="1"/>
  <c r="C186" i="13"/>
  <c r="D186" i="13" s="1"/>
  <c r="C187" i="13"/>
  <c r="D187" i="13" s="1"/>
  <c r="C188" i="13"/>
  <c r="D188" i="13" s="1"/>
  <c r="C189" i="13"/>
  <c r="D189" i="13" s="1"/>
  <c r="C190" i="13"/>
  <c r="D190" i="13" s="1"/>
  <c r="C191" i="13"/>
  <c r="D191" i="13" s="1"/>
  <c r="C192" i="13"/>
  <c r="D192" i="13" s="1"/>
  <c r="C193" i="13"/>
  <c r="D193" i="13" s="1"/>
  <c r="C194" i="13"/>
  <c r="D194" i="13" s="1"/>
  <c r="C195" i="13"/>
  <c r="D195" i="13" s="1"/>
  <c r="C196" i="13"/>
  <c r="D196" i="13" s="1"/>
  <c r="C197" i="13"/>
  <c r="D197" i="13" s="1"/>
  <c r="C198" i="13"/>
  <c r="D198" i="13" s="1"/>
  <c r="C199" i="13"/>
  <c r="D199" i="13" s="1"/>
  <c r="C200" i="13"/>
  <c r="D200" i="13" s="1"/>
  <c r="C201" i="13"/>
  <c r="D201" i="13" s="1"/>
  <c r="C202" i="13"/>
  <c r="D202" i="13" s="1"/>
  <c r="C203" i="13"/>
  <c r="D203" i="13" s="1"/>
  <c r="C204" i="13"/>
  <c r="D204" i="13" s="1"/>
  <c r="C205" i="13"/>
  <c r="D205" i="13" s="1"/>
  <c r="C206" i="13"/>
  <c r="D206" i="13" s="1"/>
  <c r="C207" i="13"/>
  <c r="D207" i="13" s="1"/>
  <c r="C208" i="13"/>
  <c r="D208" i="13" s="1"/>
  <c r="C209" i="13"/>
  <c r="D209" i="13" s="1"/>
  <c r="C210" i="13"/>
  <c r="D210" i="13" s="1"/>
  <c r="C211" i="13"/>
  <c r="D211" i="13" s="1"/>
  <c r="C212" i="13"/>
  <c r="D212" i="13" s="1"/>
  <c r="C213" i="13"/>
  <c r="D213" i="13" s="1"/>
  <c r="C214" i="13"/>
  <c r="D214" i="13" s="1"/>
  <c r="C215" i="13"/>
  <c r="D215" i="13" s="1"/>
  <c r="C216" i="13"/>
  <c r="D216" i="13" s="1"/>
  <c r="C217" i="13"/>
  <c r="D217" i="13" s="1"/>
  <c r="C218" i="13"/>
  <c r="D218" i="13" s="1"/>
  <c r="C219" i="13"/>
  <c r="D219" i="13" s="1"/>
  <c r="C220" i="13"/>
  <c r="D220" i="13" s="1"/>
  <c r="C221" i="13"/>
  <c r="D221" i="13" s="1"/>
  <c r="C222" i="13"/>
  <c r="D222" i="13" s="1"/>
  <c r="C223" i="13"/>
  <c r="D223" i="13" s="1"/>
  <c r="C224" i="13"/>
  <c r="D224" i="13" s="1"/>
  <c r="C225" i="13"/>
  <c r="D225" i="13" s="1"/>
  <c r="C226" i="13"/>
  <c r="D226" i="13" s="1"/>
  <c r="C227" i="13"/>
  <c r="D227" i="13" s="1"/>
  <c r="C228" i="13"/>
  <c r="D228" i="13" s="1"/>
  <c r="C229" i="13"/>
  <c r="D229" i="13" s="1"/>
  <c r="C230" i="13"/>
  <c r="D230" i="13" s="1"/>
  <c r="C231" i="13"/>
  <c r="D231" i="13" s="1"/>
  <c r="C232" i="13"/>
  <c r="D232" i="13" s="1"/>
  <c r="C233" i="13"/>
  <c r="D233" i="13" s="1"/>
  <c r="C234" i="13"/>
  <c r="D234" i="13" s="1"/>
  <c r="C235" i="13"/>
  <c r="D235" i="13" s="1"/>
  <c r="C236" i="13"/>
  <c r="D236" i="13" s="1"/>
  <c r="C237" i="13"/>
  <c r="D237" i="13" s="1"/>
  <c r="C238" i="13"/>
  <c r="D238" i="13" s="1"/>
  <c r="C239" i="13"/>
  <c r="D239" i="13" s="1"/>
  <c r="C240" i="13"/>
  <c r="D240" i="13" s="1"/>
  <c r="C241" i="13"/>
  <c r="D241" i="13" s="1"/>
  <c r="C242" i="13"/>
  <c r="D242" i="13" s="1"/>
  <c r="C243" i="13"/>
  <c r="D243" i="13" s="1"/>
  <c r="C244" i="13"/>
  <c r="D244" i="13" s="1"/>
  <c r="C245" i="13"/>
  <c r="D245" i="13" s="1"/>
  <c r="C246" i="13"/>
  <c r="D246" i="13" s="1"/>
  <c r="C247" i="13"/>
  <c r="D247" i="13" s="1"/>
  <c r="C248" i="13"/>
  <c r="D248" i="13" s="1"/>
  <c r="C249" i="13"/>
  <c r="D249" i="13" s="1"/>
  <c r="C250" i="13"/>
  <c r="D250" i="13" s="1"/>
  <c r="C251" i="13"/>
  <c r="D251" i="13" s="1"/>
  <c r="C252" i="13"/>
  <c r="D252" i="13" s="1"/>
  <c r="C253" i="13"/>
  <c r="D253" i="13" s="1"/>
  <c r="C254" i="13"/>
  <c r="D254" i="13" s="1"/>
  <c r="C255" i="13"/>
  <c r="D255" i="13" s="1"/>
  <c r="C256" i="13"/>
  <c r="D256" i="13" s="1"/>
  <c r="C257" i="13"/>
  <c r="D257" i="13" s="1"/>
  <c r="C258" i="13"/>
  <c r="D258" i="13" s="1"/>
  <c r="C259" i="13"/>
  <c r="D259" i="13" s="1"/>
  <c r="C260" i="13"/>
  <c r="D260" i="13" s="1"/>
  <c r="C261" i="13"/>
  <c r="D261" i="13" s="1"/>
  <c r="C262" i="13"/>
  <c r="D262" i="13" s="1"/>
  <c r="C263" i="13"/>
  <c r="D263" i="13" s="1"/>
  <c r="C264" i="13"/>
  <c r="D264" i="13" s="1"/>
  <c r="C265" i="13"/>
  <c r="D265" i="13" s="1"/>
  <c r="C266" i="13"/>
  <c r="D266" i="13" s="1"/>
  <c r="C267" i="13"/>
  <c r="D267" i="13" s="1"/>
  <c r="C268" i="13"/>
  <c r="D268" i="13" s="1"/>
  <c r="C269" i="13"/>
  <c r="D269" i="13" s="1"/>
  <c r="C270" i="13"/>
  <c r="D270" i="13" s="1"/>
  <c r="C271" i="13"/>
  <c r="D271" i="13" s="1"/>
  <c r="C272" i="13"/>
  <c r="D272" i="13" s="1"/>
  <c r="C273" i="13"/>
  <c r="D273" i="13" s="1"/>
  <c r="C274" i="13"/>
  <c r="D274" i="13" s="1"/>
  <c r="C275" i="13"/>
  <c r="D275" i="13" s="1"/>
  <c r="C276" i="13"/>
  <c r="D276" i="13" s="1"/>
  <c r="C277" i="13"/>
  <c r="D277" i="13" s="1"/>
  <c r="C278" i="13"/>
  <c r="D278" i="13" s="1"/>
  <c r="C279" i="13"/>
  <c r="D279" i="13" s="1"/>
  <c r="C280" i="13"/>
  <c r="D280" i="13" s="1"/>
  <c r="C281" i="13"/>
  <c r="D281" i="13" s="1"/>
  <c r="C282" i="13"/>
  <c r="D282" i="13" s="1"/>
  <c r="C283" i="13"/>
  <c r="D283" i="13" s="1"/>
  <c r="C284" i="13"/>
  <c r="D284" i="13" s="1"/>
  <c r="C285" i="13"/>
  <c r="D285" i="13" s="1"/>
  <c r="C286" i="13"/>
  <c r="D286" i="13" s="1"/>
  <c r="C287" i="13"/>
  <c r="D287" i="13" s="1"/>
  <c r="C288" i="13"/>
  <c r="D288" i="13" s="1"/>
  <c r="C289" i="13"/>
  <c r="D289" i="13" s="1"/>
  <c r="C290" i="13"/>
  <c r="D290" i="13" s="1"/>
  <c r="C291" i="13"/>
  <c r="D291" i="13" s="1"/>
  <c r="C292" i="13"/>
  <c r="D292" i="13" s="1"/>
  <c r="C293" i="13"/>
  <c r="D293" i="13" s="1"/>
  <c r="C294" i="13"/>
  <c r="D294" i="13" s="1"/>
  <c r="C295" i="13"/>
  <c r="D295" i="13" s="1"/>
  <c r="C296" i="13"/>
  <c r="D296" i="13" s="1"/>
  <c r="C297" i="13"/>
  <c r="D297" i="13" s="1"/>
  <c r="C298" i="13"/>
  <c r="D298" i="13" s="1"/>
  <c r="C299" i="13"/>
  <c r="D299" i="13" s="1"/>
  <c r="C300" i="13"/>
  <c r="D300" i="13" s="1"/>
  <c r="C9" i="13"/>
  <c r="D9" i="13" s="1"/>
  <c r="C9" i="12"/>
  <c r="D9" i="12" s="1"/>
  <c r="D5" i="13" l="1"/>
  <c r="D5" i="12"/>
  <c r="D5" i="14"/>
  <c r="D10" i="11"/>
  <c r="D11" i="11"/>
  <c r="D12" i="11"/>
  <c r="C13" i="11"/>
  <c r="D13" i="11" s="1"/>
  <c r="C14" i="11"/>
  <c r="D14" i="11" s="1"/>
  <c r="C15" i="11"/>
  <c r="D15" i="11" s="1"/>
  <c r="C16" i="11"/>
  <c r="D16" i="11" s="1"/>
  <c r="C18" i="11"/>
  <c r="D18" i="11" s="1"/>
  <c r="C19" i="11"/>
  <c r="D19" i="11" s="1"/>
  <c r="C20" i="11"/>
  <c r="D20" i="11" s="1"/>
  <c r="C21" i="11"/>
  <c r="D21" i="11" s="1"/>
  <c r="C22" i="11"/>
  <c r="D22" i="11" s="1"/>
  <c r="C23" i="11"/>
  <c r="D23" i="11" s="1"/>
  <c r="C24" i="11"/>
  <c r="D24" i="11" s="1"/>
  <c r="C25" i="11"/>
  <c r="D25" i="11" s="1"/>
  <c r="D26" i="11"/>
  <c r="C28" i="11"/>
  <c r="D28" i="11" s="1"/>
  <c r="C29" i="11"/>
  <c r="D29" i="11" s="1"/>
  <c r="C30" i="11"/>
  <c r="D30" i="11" s="1"/>
  <c r="C31" i="11"/>
  <c r="D31" i="11" s="1"/>
  <c r="C32" i="11"/>
  <c r="D32" i="11" s="1"/>
  <c r="C33" i="11"/>
  <c r="D33" i="11" s="1"/>
  <c r="C34" i="11"/>
  <c r="D34" i="11" s="1"/>
  <c r="C35" i="11"/>
  <c r="D35" i="11" s="1"/>
  <c r="C36" i="11"/>
  <c r="D36" i="11" s="1"/>
  <c r="C37" i="11"/>
  <c r="D37" i="11" s="1"/>
  <c r="C38" i="11"/>
  <c r="D38" i="11" s="1"/>
  <c r="C39" i="11"/>
  <c r="D39" i="11" s="1"/>
  <c r="C40" i="11"/>
  <c r="D40" i="11" s="1"/>
  <c r="C41" i="11"/>
  <c r="D41" i="11" s="1"/>
  <c r="C42" i="11"/>
  <c r="D42" i="11" s="1"/>
  <c r="C43" i="11"/>
  <c r="D43" i="11" s="1"/>
  <c r="C44" i="11"/>
  <c r="D44" i="11" s="1"/>
  <c r="C45" i="11"/>
  <c r="D45" i="11" s="1"/>
  <c r="C46" i="11"/>
  <c r="D46" i="11" s="1"/>
  <c r="C47" i="11"/>
  <c r="D47" i="11" s="1"/>
  <c r="C48" i="11"/>
  <c r="D48" i="11" s="1"/>
  <c r="C49" i="11"/>
  <c r="D49" i="11" s="1"/>
  <c r="C50" i="11"/>
  <c r="D50" i="11" s="1"/>
  <c r="C51" i="11"/>
  <c r="D51" i="11" s="1"/>
  <c r="C52" i="11"/>
  <c r="D52" i="11" s="1"/>
  <c r="C53" i="11"/>
  <c r="D53" i="11" s="1"/>
  <c r="C54" i="11"/>
  <c r="D54" i="11" s="1"/>
  <c r="C55" i="11"/>
  <c r="D55" i="11" s="1"/>
  <c r="C56" i="11"/>
  <c r="D56" i="11" s="1"/>
  <c r="C57" i="11"/>
  <c r="D57" i="11" s="1"/>
  <c r="C58" i="11"/>
  <c r="D58" i="11" s="1"/>
  <c r="C59" i="11"/>
  <c r="D59" i="11" s="1"/>
  <c r="C60" i="11"/>
  <c r="D60" i="11" s="1"/>
  <c r="C61" i="11"/>
  <c r="D61" i="11" s="1"/>
  <c r="C62" i="11"/>
  <c r="D62" i="11" s="1"/>
  <c r="C63" i="11"/>
  <c r="D63" i="11" s="1"/>
  <c r="C64" i="11"/>
  <c r="D64" i="11" s="1"/>
  <c r="C65" i="11"/>
  <c r="D65" i="11" s="1"/>
  <c r="C66" i="11"/>
  <c r="D66" i="11" s="1"/>
  <c r="C67" i="11"/>
  <c r="D67" i="11" s="1"/>
  <c r="C68" i="11"/>
  <c r="D68" i="11" s="1"/>
  <c r="C69" i="11"/>
  <c r="D69" i="11" s="1"/>
  <c r="C70" i="11"/>
  <c r="D70" i="11" s="1"/>
  <c r="C71" i="11"/>
  <c r="D71" i="11" s="1"/>
  <c r="C72" i="11"/>
  <c r="D72" i="11" s="1"/>
  <c r="C73" i="11"/>
  <c r="D73" i="11" s="1"/>
  <c r="C74" i="11"/>
  <c r="D74" i="11" s="1"/>
  <c r="C75" i="11"/>
  <c r="D75" i="11" s="1"/>
  <c r="C76" i="11"/>
  <c r="D76" i="11" s="1"/>
  <c r="C77" i="11"/>
  <c r="D77" i="11" s="1"/>
  <c r="C78" i="11"/>
  <c r="D78" i="11" s="1"/>
  <c r="C79" i="11"/>
  <c r="D79" i="11" s="1"/>
  <c r="C80" i="11"/>
  <c r="D80" i="11" s="1"/>
  <c r="C81" i="11"/>
  <c r="D81" i="11" s="1"/>
  <c r="C82" i="11"/>
  <c r="D82" i="11" s="1"/>
  <c r="C83" i="11"/>
  <c r="D83" i="11" s="1"/>
  <c r="C84" i="11"/>
  <c r="D84" i="11" s="1"/>
  <c r="C85" i="11"/>
  <c r="D85" i="11" s="1"/>
  <c r="C86" i="11"/>
  <c r="D86" i="11" s="1"/>
  <c r="C87" i="11"/>
  <c r="D87" i="11" s="1"/>
  <c r="C88" i="11"/>
  <c r="D88" i="11" s="1"/>
  <c r="C89" i="11"/>
  <c r="D89" i="11" s="1"/>
  <c r="C90" i="11"/>
  <c r="D90" i="11" s="1"/>
  <c r="C91" i="11"/>
  <c r="D91" i="11" s="1"/>
  <c r="C92" i="11"/>
  <c r="D92" i="11" s="1"/>
  <c r="C93" i="11"/>
  <c r="D93" i="11" s="1"/>
  <c r="C94" i="11"/>
  <c r="D94" i="11" s="1"/>
  <c r="C95" i="11"/>
  <c r="D95" i="11" s="1"/>
  <c r="C96" i="11"/>
  <c r="D96" i="11" s="1"/>
  <c r="C97" i="11"/>
  <c r="D97" i="11" s="1"/>
  <c r="C98" i="11"/>
  <c r="D98" i="11" s="1"/>
  <c r="C99" i="11"/>
  <c r="D99" i="11" s="1"/>
  <c r="C100" i="11"/>
  <c r="D100" i="11" s="1"/>
  <c r="C101" i="11"/>
  <c r="D101" i="11" s="1"/>
  <c r="C102" i="11"/>
  <c r="D102" i="11" s="1"/>
  <c r="C103" i="11"/>
  <c r="D103" i="11" s="1"/>
  <c r="C104" i="11"/>
  <c r="D104" i="11" s="1"/>
  <c r="C105" i="11"/>
  <c r="D105" i="11" s="1"/>
  <c r="C106" i="11"/>
  <c r="D106" i="11" s="1"/>
  <c r="C107" i="11"/>
  <c r="D107" i="11" s="1"/>
  <c r="C108" i="11"/>
  <c r="D108" i="11" s="1"/>
  <c r="C109" i="11"/>
  <c r="D109" i="11" s="1"/>
  <c r="C110" i="11"/>
  <c r="D110" i="11" s="1"/>
  <c r="C111" i="11"/>
  <c r="D111" i="11" s="1"/>
  <c r="C112" i="11"/>
  <c r="D112" i="11" s="1"/>
  <c r="C113" i="11"/>
  <c r="D113" i="11" s="1"/>
  <c r="C114" i="11"/>
  <c r="D114" i="11" s="1"/>
  <c r="C115" i="11"/>
  <c r="D115" i="11" s="1"/>
  <c r="C116" i="11"/>
  <c r="D116" i="11" s="1"/>
  <c r="C117" i="11"/>
  <c r="D117" i="11" s="1"/>
  <c r="C118" i="11"/>
  <c r="D118" i="11" s="1"/>
  <c r="C119" i="11"/>
  <c r="D119" i="11" s="1"/>
  <c r="C120" i="11"/>
  <c r="D120" i="11" s="1"/>
  <c r="C121" i="11"/>
  <c r="D121" i="11" s="1"/>
  <c r="C122" i="11"/>
  <c r="D122" i="11" s="1"/>
  <c r="C123" i="11"/>
  <c r="D123" i="11" s="1"/>
  <c r="C124" i="11"/>
  <c r="D124" i="11" s="1"/>
  <c r="C125" i="11"/>
  <c r="D125" i="11" s="1"/>
  <c r="C126" i="11"/>
  <c r="D126" i="11" s="1"/>
  <c r="C127" i="11"/>
  <c r="D127" i="11" s="1"/>
  <c r="C128" i="11"/>
  <c r="D128" i="11" s="1"/>
  <c r="C129" i="11"/>
  <c r="D129" i="11" s="1"/>
  <c r="C130" i="11"/>
  <c r="D130" i="11" s="1"/>
  <c r="C131" i="11"/>
  <c r="D131" i="11" s="1"/>
  <c r="C132" i="11"/>
  <c r="D132" i="11" s="1"/>
  <c r="C133" i="11"/>
  <c r="D133" i="11" s="1"/>
  <c r="C134" i="11"/>
  <c r="D134" i="11" s="1"/>
  <c r="C135" i="11"/>
  <c r="D135" i="11" s="1"/>
  <c r="C136" i="11"/>
  <c r="D136" i="11" s="1"/>
  <c r="C137" i="11"/>
  <c r="D137" i="11" s="1"/>
  <c r="C138" i="11"/>
  <c r="D138" i="11" s="1"/>
  <c r="C139" i="11"/>
  <c r="D139" i="11" s="1"/>
  <c r="C140" i="11"/>
  <c r="D140" i="11" s="1"/>
  <c r="C141" i="11"/>
  <c r="D141" i="11" s="1"/>
  <c r="C142" i="11"/>
  <c r="D142" i="11" s="1"/>
  <c r="C143" i="11"/>
  <c r="D143" i="11" s="1"/>
  <c r="C144" i="11"/>
  <c r="D144" i="11" s="1"/>
  <c r="C145" i="11"/>
  <c r="D145" i="11" s="1"/>
  <c r="C146" i="11"/>
  <c r="D146" i="11" s="1"/>
  <c r="C147" i="11"/>
  <c r="D147" i="11" s="1"/>
  <c r="C148" i="11"/>
  <c r="D148" i="11" s="1"/>
  <c r="C149" i="11"/>
  <c r="D149" i="11" s="1"/>
  <c r="C150" i="11"/>
  <c r="D150" i="11" s="1"/>
  <c r="C151" i="11"/>
  <c r="D151" i="11" s="1"/>
  <c r="C152" i="11"/>
  <c r="D152" i="11" s="1"/>
  <c r="C153" i="11"/>
  <c r="D153" i="11" s="1"/>
  <c r="C154" i="11"/>
  <c r="D154" i="11" s="1"/>
  <c r="C155" i="11"/>
  <c r="D155" i="11" s="1"/>
  <c r="C156" i="11"/>
  <c r="D156" i="11" s="1"/>
  <c r="C157" i="11"/>
  <c r="D157" i="11" s="1"/>
  <c r="C158" i="11"/>
  <c r="D158" i="11" s="1"/>
  <c r="C159" i="11"/>
  <c r="D159" i="11" s="1"/>
  <c r="C160" i="11"/>
  <c r="D160" i="11" s="1"/>
  <c r="C161" i="11"/>
  <c r="D161" i="11" s="1"/>
  <c r="C162" i="11"/>
  <c r="D162" i="11" s="1"/>
  <c r="C163" i="11"/>
  <c r="D163" i="11" s="1"/>
  <c r="C164" i="11"/>
  <c r="D164" i="11" s="1"/>
  <c r="C165" i="11"/>
  <c r="D165" i="11" s="1"/>
  <c r="C166" i="11"/>
  <c r="D166" i="11" s="1"/>
  <c r="C167" i="11"/>
  <c r="D167" i="11" s="1"/>
  <c r="C168" i="11"/>
  <c r="D168" i="11" s="1"/>
  <c r="C169" i="11"/>
  <c r="D169" i="11" s="1"/>
  <c r="C170" i="11"/>
  <c r="D170" i="11" s="1"/>
  <c r="C171" i="11"/>
  <c r="D171" i="11" s="1"/>
  <c r="C172" i="11"/>
  <c r="D172" i="11" s="1"/>
  <c r="C173" i="11"/>
  <c r="D173" i="11" s="1"/>
  <c r="C174" i="11"/>
  <c r="D174" i="11" s="1"/>
  <c r="C175" i="11"/>
  <c r="D175" i="11" s="1"/>
  <c r="C176" i="11"/>
  <c r="D176" i="11" s="1"/>
  <c r="C177" i="11"/>
  <c r="D177" i="11" s="1"/>
  <c r="C178" i="11"/>
  <c r="D178" i="11" s="1"/>
  <c r="C179" i="11"/>
  <c r="D179" i="11" s="1"/>
  <c r="C180" i="11"/>
  <c r="D180" i="11" s="1"/>
  <c r="C181" i="11"/>
  <c r="D181" i="11" s="1"/>
  <c r="C182" i="11"/>
  <c r="D182" i="11" s="1"/>
  <c r="C183" i="11"/>
  <c r="D183" i="11" s="1"/>
  <c r="C184" i="11"/>
  <c r="D184" i="11" s="1"/>
  <c r="C185" i="11"/>
  <c r="D185" i="11" s="1"/>
  <c r="C186" i="11"/>
  <c r="D186" i="11" s="1"/>
  <c r="C187" i="11"/>
  <c r="D187" i="11" s="1"/>
  <c r="C188" i="11"/>
  <c r="D188" i="11" s="1"/>
  <c r="C189" i="11"/>
  <c r="D189" i="11" s="1"/>
  <c r="C190" i="11"/>
  <c r="D190" i="11" s="1"/>
  <c r="C191" i="11"/>
  <c r="D191" i="11" s="1"/>
  <c r="C192" i="11"/>
  <c r="D192" i="11" s="1"/>
  <c r="C193" i="11"/>
  <c r="D193" i="11" s="1"/>
  <c r="C194" i="11"/>
  <c r="D194" i="11" s="1"/>
  <c r="C195" i="11"/>
  <c r="D195" i="11" s="1"/>
  <c r="C196" i="11"/>
  <c r="D196" i="11" s="1"/>
  <c r="C197" i="11"/>
  <c r="D197" i="11" s="1"/>
  <c r="C198" i="11"/>
  <c r="D198" i="11" s="1"/>
  <c r="C199" i="11"/>
  <c r="D199" i="11" s="1"/>
  <c r="C200" i="11"/>
  <c r="D200" i="11" s="1"/>
  <c r="C201" i="11"/>
  <c r="D201" i="11" s="1"/>
  <c r="C202" i="11"/>
  <c r="D202" i="11" s="1"/>
  <c r="C203" i="11"/>
  <c r="D203" i="11" s="1"/>
  <c r="C204" i="11"/>
  <c r="D204" i="11" s="1"/>
  <c r="C205" i="11"/>
  <c r="D205" i="11" s="1"/>
  <c r="C206" i="11"/>
  <c r="D206" i="11" s="1"/>
  <c r="C207" i="11"/>
  <c r="D207" i="11" s="1"/>
  <c r="C208" i="11"/>
  <c r="D208" i="11" s="1"/>
  <c r="C209" i="11"/>
  <c r="D209" i="11" s="1"/>
  <c r="C210" i="11"/>
  <c r="D210" i="11" s="1"/>
  <c r="C211" i="11"/>
  <c r="D211" i="11" s="1"/>
  <c r="C212" i="11"/>
  <c r="D212" i="11" s="1"/>
  <c r="C213" i="11"/>
  <c r="D213" i="11" s="1"/>
  <c r="C214" i="11"/>
  <c r="D214" i="11" s="1"/>
  <c r="C215" i="11"/>
  <c r="D215" i="11" s="1"/>
  <c r="C216" i="11"/>
  <c r="D216" i="11" s="1"/>
  <c r="C217" i="11"/>
  <c r="D217" i="11" s="1"/>
  <c r="C218" i="11"/>
  <c r="D218" i="11" s="1"/>
  <c r="C219" i="11"/>
  <c r="D219" i="11" s="1"/>
  <c r="C220" i="11"/>
  <c r="D220" i="11" s="1"/>
  <c r="C221" i="11"/>
  <c r="D221" i="11" s="1"/>
  <c r="C222" i="11"/>
  <c r="D222" i="11" s="1"/>
  <c r="C223" i="11"/>
  <c r="D223" i="11" s="1"/>
  <c r="C224" i="11"/>
  <c r="D224" i="11" s="1"/>
  <c r="C225" i="11"/>
  <c r="D225" i="11" s="1"/>
  <c r="C226" i="11"/>
  <c r="D226" i="11" s="1"/>
  <c r="C227" i="11"/>
  <c r="D227" i="11" s="1"/>
  <c r="C228" i="11"/>
  <c r="D228" i="11" s="1"/>
  <c r="C229" i="11"/>
  <c r="D229" i="11" s="1"/>
  <c r="C230" i="11"/>
  <c r="D230" i="11" s="1"/>
  <c r="C231" i="11"/>
  <c r="D231" i="11" s="1"/>
  <c r="C232" i="11"/>
  <c r="D232" i="11" s="1"/>
  <c r="C233" i="11"/>
  <c r="D233" i="11" s="1"/>
  <c r="C234" i="11"/>
  <c r="D234" i="11" s="1"/>
  <c r="C235" i="11"/>
  <c r="D235" i="11" s="1"/>
  <c r="C236" i="11"/>
  <c r="D236" i="11" s="1"/>
  <c r="C237" i="11"/>
  <c r="D237" i="11" s="1"/>
  <c r="C238" i="11"/>
  <c r="D238" i="11" s="1"/>
  <c r="C239" i="11"/>
  <c r="D239" i="11" s="1"/>
  <c r="C240" i="11"/>
  <c r="D240" i="11" s="1"/>
  <c r="C241" i="11"/>
  <c r="D241" i="11" s="1"/>
  <c r="C242" i="11"/>
  <c r="D242" i="11" s="1"/>
  <c r="C243" i="11"/>
  <c r="D243" i="11" s="1"/>
  <c r="C244" i="11"/>
  <c r="D244" i="11" s="1"/>
  <c r="C245" i="11"/>
  <c r="D245" i="11" s="1"/>
  <c r="C246" i="11"/>
  <c r="D246" i="11" s="1"/>
  <c r="C247" i="11"/>
  <c r="D247" i="11" s="1"/>
  <c r="C248" i="11"/>
  <c r="D248" i="11" s="1"/>
  <c r="C249" i="11"/>
  <c r="D249" i="11" s="1"/>
  <c r="C250" i="11"/>
  <c r="D250" i="11" s="1"/>
  <c r="C251" i="11"/>
  <c r="D251" i="11" s="1"/>
  <c r="C252" i="11"/>
  <c r="D252" i="11" s="1"/>
  <c r="C253" i="11"/>
  <c r="D253" i="11" s="1"/>
  <c r="C254" i="11"/>
  <c r="D254" i="11" s="1"/>
  <c r="C255" i="11"/>
  <c r="D255" i="11" s="1"/>
  <c r="C256" i="11"/>
  <c r="D256" i="11" s="1"/>
  <c r="C257" i="11"/>
  <c r="D257" i="11" s="1"/>
  <c r="C258" i="11"/>
  <c r="D258" i="11" s="1"/>
  <c r="C259" i="11"/>
  <c r="D259" i="11" s="1"/>
  <c r="C260" i="11"/>
  <c r="D260" i="11" s="1"/>
  <c r="C261" i="11"/>
  <c r="D261" i="11" s="1"/>
  <c r="C262" i="11"/>
  <c r="D262" i="11" s="1"/>
  <c r="C263" i="11"/>
  <c r="D263" i="11" s="1"/>
  <c r="C264" i="11"/>
  <c r="D264" i="11" s="1"/>
  <c r="C265" i="11"/>
  <c r="D265" i="11" s="1"/>
  <c r="C266" i="11"/>
  <c r="D266" i="11" s="1"/>
  <c r="C267" i="11"/>
  <c r="D267" i="11" s="1"/>
  <c r="C268" i="11"/>
  <c r="D268" i="11" s="1"/>
  <c r="C269" i="11"/>
  <c r="D269" i="11" s="1"/>
  <c r="C270" i="11"/>
  <c r="D270" i="11" s="1"/>
  <c r="C271" i="11"/>
  <c r="D271" i="11" s="1"/>
  <c r="C272" i="11"/>
  <c r="D272" i="11" s="1"/>
  <c r="C273" i="11"/>
  <c r="D273" i="11" s="1"/>
  <c r="C274" i="11"/>
  <c r="D274" i="11" s="1"/>
  <c r="C275" i="11"/>
  <c r="D275" i="11" s="1"/>
  <c r="C276" i="11"/>
  <c r="D276" i="11" s="1"/>
  <c r="C277" i="11"/>
  <c r="D277" i="11" s="1"/>
  <c r="C278" i="11"/>
  <c r="D278" i="11" s="1"/>
  <c r="C279" i="11"/>
  <c r="D279" i="11" s="1"/>
  <c r="C280" i="11"/>
  <c r="D280" i="11" s="1"/>
  <c r="C281" i="11"/>
  <c r="D281" i="11" s="1"/>
  <c r="C282" i="11"/>
  <c r="D282" i="11" s="1"/>
  <c r="C283" i="11"/>
  <c r="D283" i="11" s="1"/>
  <c r="C284" i="11"/>
  <c r="D284" i="11" s="1"/>
  <c r="C285" i="11"/>
  <c r="D285" i="11" s="1"/>
  <c r="C286" i="11"/>
  <c r="D286" i="11" s="1"/>
  <c r="C287" i="11"/>
  <c r="D287" i="11" s="1"/>
  <c r="C288" i="11"/>
  <c r="D288" i="11" s="1"/>
  <c r="C289" i="11"/>
  <c r="D289" i="11" s="1"/>
  <c r="C290" i="11"/>
  <c r="D290" i="11" s="1"/>
  <c r="C291" i="11"/>
  <c r="D291" i="11" s="1"/>
  <c r="C292" i="11"/>
  <c r="D292" i="11" s="1"/>
  <c r="C293" i="11"/>
  <c r="D293" i="11" s="1"/>
  <c r="C294" i="11"/>
  <c r="D294" i="11" s="1"/>
  <c r="C295" i="11"/>
  <c r="D295" i="11" s="1"/>
  <c r="C296" i="11"/>
  <c r="D296" i="11" s="1"/>
  <c r="C297" i="11"/>
  <c r="D297" i="11" s="1"/>
  <c r="C298" i="11"/>
  <c r="D298" i="11" s="1"/>
  <c r="C299" i="11"/>
  <c r="D299" i="11" s="1"/>
  <c r="H10" i="10"/>
  <c r="I10" i="10" s="1"/>
  <c r="H11" i="10"/>
  <c r="I11" i="10" s="1"/>
  <c r="H12" i="10"/>
  <c r="I12" i="10" s="1"/>
  <c r="H13" i="10"/>
  <c r="I13" i="10" s="1"/>
  <c r="H14" i="10"/>
  <c r="I14" i="10" s="1"/>
  <c r="H15" i="10"/>
  <c r="I15" i="10" s="1"/>
  <c r="H16" i="10"/>
  <c r="I16" i="10" s="1"/>
  <c r="H17" i="10"/>
  <c r="I17" i="10" s="1"/>
  <c r="H18" i="10"/>
  <c r="I18" i="10" s="1"/>
  <c r="H19" i="10"/>
  <c r="I19" i="10" s="1"/>
  <c r="H20" i="10"/>
  <c r="I20" i="10" s="1"/>
  <c r="H21" i="10"/>
  <c r="I21" i="10" s="1"/>
  <c r="H22" i="10"/>
  <c r="I22" i="10" s="1"/>
  <c r="H23" i="10"/>
  <c r="I23" i="10" s="1"/>
  <c r="H24" i="10"/>
  <c r="I24" i="10" s="1"/>
  <c r="H25" i="10"/>
  <c r="I25" i="10" s="1"/>
  <c r="H26" i="10"/>
  <c r="I26" i="10" s="1"/>
  <c r="H27" i="10"/>
  <c r="I27" i="10" s="1"/>
  <c r="H28" i="10"/>
  <c r="I28" i="10" s="1"/>
  <c r="H29" i="10"/>
  <c r="I29" i="10" s="1"/>
  <c r="H30" i="10"/>
  <c r="I30" i="10" s="1"/>
  <c r="H31" i="10"/>
  <c r="I31" i="10" s="1"/>
  <c r="H32" i="10"/>
  <c r="I32" i="10" s="1"/>
  <c r="H33" i="10"/>
  <c r="I33" i="10" s="1"/>
  <c r="H34" i="10"/>
  <c r="I34" i="10" s="1"/>
  <c r="H35" i="10"/>
  <c r="I35" i="10" s="1"/>
  <c r="H36" i="10"/>
  <c r="I36" i="10" s="1"/>
  <c r="H37" i="10"/>
  <c r="I37" i="10" s="1"/>
  <c r="H38" i="10"/>
  <c r="I38" i="10" s="1"/>
  <c r="H39" i="10"/>
  <c r="I39" i="10" s="1"/>
  <c r="H40" i="10"/>
  <c r="I40" i="10" s="1"/>
  <c r="H41" i="10"/>
  <c r="I41" i="10" s="1"/>
  <c r="H42" i="10"/>
  <c r="I42" i="10" s="1"/>
  <c r="H43" i="10"/>
  <c r="I43" i="10" s="1"/>
  <c r="H44" i="10"/>
  <c r="I44" i="10" s="1"/>
  <c r="H45" i="10"/>
  <c r="I45" i="10" s="1"/>
  <c r="H46" i="10"/>
  <c r="I46" i="10" s="1"/>
  <c r="H47" i="10"/>
  <c r="I47" i="10" s="1"/>
  <c r="H48" i="10"/>
  <c r="I48" i="10" s="1"/>
  <c r="H49" i="10"/>
  <c r="I49" i="10" s="1"/>
  <c r="H50" i="10"/>
  <c r="I50" i="10" s="1"/>
  <c r="H51" i="10"/>
  <c r="I51" i="10" s="1"/>
  <c r="H52" i="10"/>
  <c r="I52" i="10" s="1"/>
  <c r="H53" i="10"/>
  <c r="I53" i="10" s="1"/>
  <c r="H54" i="10"/>
  <c r="I54" i="10" s="1"/>
  <c r="H55" i="10"/>
  <c r="I55" i="10" s="1"/>
  <c r="H56" i="10"/>
  <c r="I56" i="10" s="1"/>
  <c r="H57" i="10"/>
  <c r="I57" i="10" s="1"/>
  <c r="H58" i="10"/>
  <c r="I58" i="10" s="1"/>
  <c r="H59" i="10"/>
  <c r="I59" i="10" s="1"/>
  <c r="H60" i="10"/>
  <c r="I60" i="10" s="1"/>
  <c r="H61" i="10"/>
  <c r="I61" i="10" s="1"/>
  <c r="H62" i="10"/>
  <c r="I62" i="10" s="1"/>
  <c r="H63" i="10"/>
  <c r="I63" i="10" s="1"/>
  <c r="H64" i="10"/>
  <c r="I64" i="10" s="1"/>
  <c r="H65" i="10"/>
  <c r="I65" i="10" s="1"/>
  <c r="H66" i="10"/>
  <c r="I66" i="10" s="1"/>
  <c r="H67" i="10"/>
  <c r="I67" i="10" s="1"/>
  <c r="H68" i="10"/>
  <c r="I68" i="10" s="1"/>
  <c r="H69" i="10"/>
  <c r="I69" i="10" s="1"/>
  <c r="H70" i="10"/>
  <c r="I70" i="10" s="1"/>
  <c r="H71" i="10"/>
  <c r="I71" i="10" s="1"/>
  <c r="H72" i="10"/>
  <c r="I72" i="10" s="1"/>
  <c r="H73" i="10"/>
  <c r="I73" i="10" s="1"/>
  <c r="H74" i="10"/>
  <c r="I74" i="10" s="1"/>
  <c r="H75" i="10"/>
  <c r="I75" i="10" s="1"/>
  <c r="H76" i="10"/>
  <c r="I76" i="10" s="1"/>
  <c r="H77" i="10"/>
  <c r="I77" i="10" s="1"/>
  <c r="H78" i="10"/>
  <c r="I78" i="10" s="1"/>
  <c r="H79" i="10"/>
  <c r="I79" i="10" s="1"/>
  <c r="H80" i="10"/>
  <c r="I80" i="10" s="1"/>
  <c r="H81" i="10"/>
  <c r="I81" i="10" s="1"/>
  <c r="H82" i="10"/>
  <c r="I82" i="10" s="1"/>
  <c r="H83" i="10"/>
  <c r="I83" i="10" s="1"/>
  <c r="H84" i="10"/>
  <c r="I84" i="10" s="1"/>
  <c r="H85" i="10"/>
  <c r="I85" i="10" s="1"/>
  <c r="H86" i="10"/>
  <c r="I86" i="10" s="1"/>
  <c r="H87" i="10"/>
  <c r="I87" i="10" s="1"/>
  <c r="H88" i="10"/>
  <c r="I88" i="10" s="1"/>
  <c r="H89" i="10"/>
  <c r="I89" i="10" s="1"/>
  <c r="H90" i="10"/>
  <c r="I90" i="10" s="1"/>
  <c r="H91" i="10"/>
  <c r="I91" i="10" s="1"/>
  <c r="H92" i="10"/>
  <c r="I92" i="10" s="1"/>
  <c r="H93" i="10"/>
  <c r="I93" i="10" s="1"/>
  <c r="H94" i="10"/>
  <c r="I94" i="10" s="1"/>
  <c r="H95" i="10"/>
  <c r="I95" i="10" s="1"/>
  <c r="H96" i="10"/>
  <c r="I96" i="10" s="1"/>
  <c r="H97" i="10"/>
  <c r="I97" i="10" s="1"/>
  <c r="H98" i="10"/>
  <c r="I98" i="10" s="1"/>
  <c r="H99" i="10"/>
  <c r="I99" i="10" s="1"/>
  <c r="H100" i="10"/>
  <c r="I100" i="10" s="1"/>
  <c r="H101" i="10"/>
  <c r="I101" i="10" s="1"/>
  <c r="H102" i="10"/>
  <c r="I102" i="10" s="1"/>
  <c r="H103" i="10"/>
  <c r="I103" i="10" s="1"/>
  <c r="H104" i="10"/>
  <c r="I104" i="10" s="1"/>
  <c r="H105" i="10"/>
  <c r="I105" i="10" s="1"/>
  <c r="H106" i="10"/>
  <c r="I106" i="10" s="1"/>
  <c r="H107" i="10"/>
  <c r="I107" i="10" s="1"/>
  <c r="H108" i="10"/>
  <c r="I108" i="10" s="1"/>
  <c r="H109" i="10"/>
  <c r="I109" i="10" s="1"/>
  <c r="H110" i="10"/>
  <c r="I110" i="10" s="1"/>
  <c r="H111" i="10"/>
  <c r="I111" i="10" s="1"/>
  <c r="H112" i="10"/>
  <c r="I112" i="10" s="1"/>
  <c r="H113" i="10"/>
  <c r="I113" i="10" s="1"/>
  <c r="H114" i="10"/>
  <c r="I114" i="10" s="1"/>
  <c r="H115" i="10"/>
  <c r="I115" i="10" s="1"/>
  <c r="H116" i="10"/>
  <c r="I116" i="10" s="1"/>
  <c r="H117" i="10"/>
  <c r="I117" i="10" s="1"/>
  <c r="H118" i="10"/>
  <c r="I118" i="10" s="1"/>
  <c r="H119" i="10"/>
  <c r="I119" i="10" s="1"/>
  <c r="H120" i="10"/>
  <c r="I120" i="10" s="1"/>
  <c r="H121" i="10"/>
  <c r="I121" i="10" s="1"/>
  <c r="H122" i="10"/>
  <c r="I122" i="10" s="1"/>
  <c r="H123" i="10"/>
  <c r="I123" i="10" s="1"/>
  <c r="H124" i="10"/>
  <c r="I124" i="10" s="1"/>
  <c r="H125" i="10"/>
  <c r="I125" i="10" s="1"/>
  <c r="H126" i="10"/>
  <c r="I126" i="10" s="1"/>
  <c r="H127" i="10"/>
  <c r="I127" i="10" s="1"/>
  <c r="H128" i="10"/>
  <c r="I128" i="10" s="1"/>
  <c r="H129" i="10"/>
  <c r="I129" i="10" s="1"/>
  <c r="H130" i="10"/>
  <c r="I130" i="10" s="1"/>
  <c r="H131" i="10"/>
  <c r="I131" i="10" s="1"/>
  <c r="H132" i="10"/>
  <c r="I132" i="10" s="1"/>
  <c r="H133" i="10"/>
  <c r="I133" i="10" s="1"/>
  <c r="H134" i="10"/>
  <c r="I134" i="10" s="1"/>
  <c r="H135" i="10"/>
  <c r="I135" i="10" s="1"/>
  <c r="H136" i="10"/>
  <c r="I136" i="10" s="1"/>
  <c r="H137" i="10"/>
  <c r="I137" i="10" s="1"/>
  <c r="H138" i="10"/>
  <c r="I138" i="10" s="1"/>
  <c r="H139" i="10"/>
  <c r="I139" i="10" s="1"/>
  <c r="H140" i="10"/>
  <c r="I140" i="10" s="1"/>
  <c r="H141" i="10"/>
  <c r="I141" i="10" s="1"/>
  <c r="H142" i="10"/>
  <c r="I142" i="10" s="1"/>
  <c r="H143" i="10"/>
  <c r="I143" i="10" s="1"/>
  <c r="H144" i="10"/>
  <c r="I144" i="10" s="1"/>
  <c r="H145" i="10"/>
  <c r="I145" i="10" s="1"/>
  <c r="H146" i="10"/>
  <c r="I146" i="10" s="1"/>
  <c r="H147" i="10"/>
  <c r="I147" i="10" s="1"/>
  <c r="H148" i="10"/>
  <c r="I148" i="10" s="1"/>
  <c r="H149" i="10"/>
  <c r="I149" i="10" s="1"/>
  <c r="H150" i="10"/>
  <c r="I150" i="10" s="1"/>
  <c r="H151" i="10"/>
  <c r="I151" i="10" s="1"/>
  <c r="H152" i="10"/>
  <c r="I152" i="10" s="1"/>
  <c r="H153" i="10"/>
  <c r="I153" i="10" s="1"/>
  <c r="H154" i="10"/>
  <c r="I154" i="10" s="1"/>
  <c r="H155" i="10"/>
  <c r="I155" i="10" s="1"/>
  <c r="H156" i="10"/>
  <c r="I156" i="10" s="1"/>
  <c r="H157" i="10"/>
  <c r="I157" i="10" s="1"/>
  <c r="H158" i="10"/>
  <c r="I158" i="10" s="1"/>
  <c r="H159" i="10"/>
  <c r="I159" i="10" s="1"/>
  <c r="H160" i="10"/>
  <c r="I160" i="10" s="1"/>
  <c r="H161" i="10"/>
  <c r="I161" i="10" s="1"/>
  <c r="H162" i="10"/>
  <c r="I162" i="10" s="1"/>
  <c r="H163" i="10"/>
  <c r="I163" i="10" s="1"/>
  <c r="H164" i="10"/>
  <c r="I164" i="10" s="1"/>
  <c r="H165" i="10"/>
  <c r="I165" i="10" s="1"/>
  <c r="H166" i="10"/>
  <c r="I166" i="10" s="1"/>
  <c r="H167" i="10"/>
  <c r="I167" i="10" s="1"/>
  <c r="H168" i="10"/>
  <c r="I168" i="10" s="1"/>
  <c r="H169" i="10"/>
  <c r="I169" i="10" s="1"/>
  <c r="H170" i="10"/>
  <c r="I170" i="10" s="1"/>
  <c r="H171" i="10"/>
  <c r="I171" i="10" s="1"/>
  <c r="H172" i="10"/>
  <c r="I172" i="10" s="1"/>
  <c r="H173" i="10"/>
  <c r="I173" i="10" s="1"/>
  <c r="H174" i="10"/>
  <c r="I174" i="10" s="1"/>
  <c r="H175" i="10"/>
  <c r="I175" i="10" s="1"/>
  <c r="H176" i="10"/>
  <c r="I176" i="10" s="1"/>
  <c r="H177" i="10"/>
  <c r="I177" i="10" s="1"/>
  <c r="H178" i="10"/>
  <c r="I178" i="10" s="1"/>
  <c r="H179" i="10"/>
  <c r="I179" i="10" s="1"/>
  <c r="H180" i="10"/>
  <c r="I180" i="10" s="1"/>
  <c r="H181" i="10"/>
  <c r="I181" i="10" s="1"/>
  <c r="H182" i="10"/>
  <c r="I182" i="10" s="1"/>
  <c r="H183" i="10"/>
  <c r="I183" i="10" s="1"/>
  <c r="H184" i="10"/>
  <c r="I184" i="10" s="1"/>
  <c r="H185" i="10"/>
  <c r="I185" i="10" s="1"/>
  <c r="H186" i="10"/>
  <c r="I186" i="10" s="1"/>
  <c r="H187" i="10"/>
  <c r="I187" i="10" s="1"/>
  <c r="H188" i="10"/>
  <c r="I188" i="10" s="1"/>
  <c r="H189" i="10"/>
  <c r="I189" i="10" s="1"/>
  <c r="H190" i="10"/>
  <c r="I190" i="10" s="1"/>
  <c r="H191" i="10"/>
  <c r="I191" i="10" s="1"/>
  <c r="H192" i="10"/>
  <c r="I192" i="10" s="1"/>
  <c r="H193" i="10"/>
  <c r="I193" i="10" s="1"/>
  <c r="H194" i="10"/>
  <c r="I194" i="10" s="1"/>
  <c r="H195" i="10"/>
  <c r="I195" i="10" s="1"/>
  <c r="H196" i="10"/>
  <c r="I196" i="10" s="1"/>
  <c r="H197" i="10"/>
  <c r="I197" i="10" s="1"/>
  <c r="H198" i="10"/>
  <c r="I198" i="10" s="1"/>
  <c r="H199" i="10"/>
  <c r="I199" i="10" s="1"/>
  <c r="H200" i="10"/>
  <c r="I200" i="10" s="1"/>
  <c r="H201" i="10"/>
  <c r="I201" i="10" s="1"/>
  <c r="H202" i="10"/>
  <c r="I202" i="10" s="1"/>
  <c r="H203" i="10"/>
  <c r="I203" i="10" s="1"/>
  <c r="H204" i="10"/>
  <c r="I204" i="10" s="1"/>
  <c r="H205" i="10"/>
  <c r="I205" i="10" s="1"/>
  <c r="H206" i="10"/>
  <c r="I206" i="10" s="1"/>
  <c r="H207" i="10"/>
  <c r="I207" i="10" s="1"/>
  <c r="H208" i="10"/>
  <c r="I208" i="10" s="1"/>
  <c r="H209" i="10"/>
  <c r="I209" i="10" s="1"/>
  <c r="H210" i="10"/>
  <c r="I210" i="10" s="1"/>
  <c r="H211" i="10"/>
  <c r="I211" i="10" s="1"/>
  <c r="H212" i="10"/>
  <c r="I212" i="10" s="1"/>
  <c r="H213" i="10"/>
  <c r="I213" i="10" s="1"/>
  <c r="H214" i="10"/>
  <c r="I214" i="10" s="1"/>
  <c r="H215" i="10"/>
  <c r="I215" i="10" s="1"/>
  <c r="H216" i="10"/>
  <c r="I216" i="10" s="1"/>
  <c r="H217" i="10"/>
  <c r="I217" i="10" s="1"/>
  <c r="H218" i="10"/>
  <c r="I218" i="10" s="1"/>
  <c r="H219" i="10"/>
  <c r="I219" i="10" s="1"/>
  <c r="H220" i="10"/>
  <c r="I220" i="10" s="1"/>
  <c r="H221" i="10"/>
  <c r="I221" i="10" s="1"/>
  <c r="H222" i="10"/>
  <c r="I222" i="10" s="1"/>
  <c r="H223" i="10"/>
  <c r="I223" i="10" s="1"/>
  <c r="H224" i="10"/>
  <c r="I224" i="10" s="1"/>
  <c r="H225" i="10"/>
  <c r="I225" i="10" s="1"/>
  <c r="H226" i="10"/>
  <c r="I226" i="10" s="1"/>
  <c r="H227" i="10"/>
  <c r="I227" i="10" s="1"/>
  <c r="H228" i="10"/>
  <c r="I228" i="10" s="1"/>
  <c r="H229" i="10"/>
  <c r="I229" i="10" s="1"/>
  <c r="H230" i="10"/>
  <c r="I230" i="10" s="1"/>
  <c r="H231" i="10"/>
  <c r="I231" i="10" s="1"/>
  <c r="H232" i="10"/>
  <c r="I232" i="10" s="1"/>
  <c r="H233" i="10"/>
  <c r="I233" i="10" s="1"/>
  <c r="H234" i="10"/>
  <c r="I234" i="10" s="1"/>
  <c r="H235" i="10"/>
  <c r="I235" i="10" s="1"/>
  <c r="H236" i="10"/>
  <c r="I236" i="10" s="1"/>
  <c r="H237" i="10"/>
  <c r="I237" i="10" s="1"/>
  <c r="H238" i="10"/>
  <c r="I238" i="10" s="1"/>
  <c r="H239" i="10"/>
  <c r="I239" i="10" s="1"/>
  <c r="H240" i="10"/>
  <c r="I240" i="10" s="1"/>
  <c r="H241" i="10"/>
  <c r="I241" i="10" s="1"/>
  <c r="H242" i="10"/>
  <c r="I242" i="10" s="1"/>
  <c r="H243" i="10"/>
  <c r="I243" i="10" s="1"/>
  <c r="H244" i="10"/>
  <c r="I244" i="10" s="1"/>
  <c r="H245" i="10"/>
  <c r="I245" i="10" s="1"/>
  <c r="H246" i="10"/>
  <c r="I246" i="10" s="1"/>
  <c r="H247" i="10"/>
  <c r="I247" i="10" s="1"/>
  <c r="H248" i="10"/>
  <c r="I248" i="10" s="1"/>
  <c r="H249" i="10"/>
  <c r="I249" i="10" s="1"/>
  <c r="H250" i="10"/>
  <c r="I250" i="10" s="1"/>
  <c r="H251" i="10"/>
  <c r="I251" i="10" s="1"/>
  <c r="H252" i="10"/>
  <c r="I252" i="10" s="1"/>
  <c r="H253" i="10"/>
  <c r="I253" i="10" s="1"/>
  <c r="H254" i="10"/>
  <c r="I254" i="10" s="1"/>
  <c r="H255" i="10"/>
  <c r="I255" i="10" s="1"/>
  <c r="H256" i="10"/>
  <c r="I256" i="10" s="1"/>
  <c r="H257" i="10"/>
  <c r="I257" i="10" s="1"/>
  <c r="H258" i="10"/>
  <c r="I258" i="10" s="1"/>
  <c r="H259" i="10"/>
  <c r="I259" i="10" s="1"/>
  <c r="H260" i="10"/>
  <c r="I260" i="10" s="1"/>
  <c r="H261" i="10"/>
  <c r="I261" i="10" s="1"/>
  <c r="H262" i="10"/>
  <c r="I262" i="10" s="1"/>
  <c r="H263" i="10"/>
  <c r="I263" i="10" s="1"/>
  <c r="H264" i="10"/>
  <c r="I264" i="10" s="1"/>
  <c r="H265" i="10"/>
  <c r="I265" i="10" s="1"/>
  <c r="H266" i="10"/>
  <c r="I266" i="10" s="1"/>
  <c r="H267" i="10"/>
  <c r="I267" i="10" s="1"/>
  <c r="H268" i="10"/>
  <c r="I268" i="10" s="1"/>
  <c r="H269" i="10"/>
  <c r="I269" i="10" s="1"/>
  <c r="H270" i="10"/>
  <c r="I270" i="10" s="1"/>
  <c r="H271" i="10"/>
  <c r="I271" i="10" s="1"/>
  <c r="H272" i="10"/>
  <c r="I272" i="10" s="1"/>
  <c r="H273" i="10"/>
  <c r="I273" i="10" s="1"/>
  <c r="H274" i="10"/>
  <c r="I274" i="10" s="1"/>
  <c r="H275" i="10"/>
  <c r="I275" i="10" s="1"/>
  <c r="H276" i="10"/>
  <c r="I276" i="10" s="1"/>
  <c r="H277" i="10"/>
  <c r="I277" i="10" s="1"/>
  <c r="H278" i="10"/>
  <c r="I278" i="10" s="1"/>
  <c r="H279" i="10"/>
  <c r="I279" i="10" s="1"/>
  <c r="H280" i="10"/>
  <c r="I280" i="10" s="1"/>
  <c r="H281" i="10"/>
  <c r="I281" i="10" s="1"/>
  <c r="H282" i="10"/>
  <c r="I282" i="10" s="1"/>
  <c r="H283" i="10"/>
  <c r="I283" i="10" s="1"/>
  <c r="H284" i="10"/>
  <c r="I284" i="10" s="1"/>
  <c r="H285" i="10"/>
  <c r="I285" i="10" s="1"/>
  <c r="H286" i="10"/>
  <c r="I286" i="10" s="1"/>
  <c r="H287" i="10"/>
  <c r="I287" i="10" s="1"/>
  <c r="H288" i="10"/>
  <c r="I288" i="10" s="1"/>
  <c r="H289" i="10"/>
  <c r="I289" i="10" s="1"/>
  <c r="H290" i="10"/>
  <c r="I290" i="10" s="1"/>
  <c r="H291" i="10"/>
  <c r="I291" i="10" s="1"/>
  <c r="H292" i="10"/>
  <c r="I292" i="10" s="1"/>
  <c r="H293" i="10"/>
  <c r="I293" i="10" s="1"/>
  <c r="H294" i="10"/>
  <c r="I294" i="10" s="1"/>
  <c r="H295" i="10"/>
  <c r="I295" i="10" s="1"/>
  <c r="H296" i="10"/>
  <c r="I296" i="10" s="1"/>
  <c r="H297" i="10"/>
  <c r="I297" i="10" s="1"/>
  <c r="H298" i="10"/>
  <c r="I298" i="10" s="1"/>
  <c r="H299" i="10"/>
  <c r="I299" i="10" s="1"/>
  <c r="H300" i="10"/>
  <c r="I300" i="10" s="1"/>
  <c r="C9" i="10"/>
  <c r="D9" i="10" s="1"/>
  <c r="C10" i="10"/>
  <c r="D10" i="10" s="1"/>
  <c r="C11" i="10"/>
  <c r="D11" i="10" s="1"/>
  <c r="C12" i="10"/>
  <c r="D12" i="10" s="1"/>
  <c r="C13" i="10"/>
  <c r="D13" i="10" s="1"/>
  <c r="C14" i="10"/>
  <c r="D14" i="10" s="1"/>
  <c r="C15" i="10"/>
  <c r="D15" i="10" s="1"/>
  <c r="C16" i="10"/>
  <c r="D16" i="10" s="1"/>
  <c r="C17" i="10"/>
  <c r="D17" i="10" s="1"/>
  <c r="C18" i="10"/>
  <c r="D18" i="10" s="1"/>
  <c r="C19" i="10"/>
  <c r="D19" i="10" s="1"/>
  <c r="C20" i="10"/>
  <c r="D20" i="10" s="1"/>
  <c r="C21" i="10"/>
  <c r="D21" i="10" s="1"/>
  <c r="C22" i="10"/>
  <c r="D22" i="10" s="1"/>
  <c r="C23" i="10"/>
  <c r="D23" i="10" s="1"/>
  <c r="C24" i="10"/>
  <c r="D24" i="10" s="1"/>
  <c r="C25" i="10"/>
  <c r="D25" i="10" s="1"/>
  <c r="C26" i="10"/>
  <c r="D26" i="10" s="1"/>
  <c r="C27" i="10"/>
  <c r="D27" i="10" s="1"/>
  <c r="C28" i="10"/>
  <c r="D28" i="10" s="1"/>
  <c r="C29" i="10"/>
  <c r="D29" i="10" s="1"/>
  <c r="C30" i="10"/>
  <c r="D30" i="10" s="1"/>
  <c r="C31" i="10"/>
  <c r="D31" i="10" s="1"/>
  <c r="C32" i="10"/>
  <c r="D32" i="10" s="1"/>
  <c r="C33" i="10"/>
  <c r="D33" i="10" s="1"/>
  <c r="C34" i="10"/>
  <c r="D34" i="10" s="1"/>
  <c r="C35" i="10"/>
  <c r="D35" i="10" s="1"/>
  <c r="C36" i="10"/>
  <c r="D36" i="10" s="1"/>
  <c r="C37" i="10"/>
  <c r="D37" i="10" s="1"/>
  <c r="C38" i="10"/>
  <c r="D38" i="10" s="1"/>
  <c r="C39" i="10"/>
  <c r="D39" i="10" s="1"/>
  <c r="C40" i="10"/>
  <c r="D40" i="10" s="1"/>
  <c r="C41" i="10"/>
  <c r="D41" i="10" s="1"/>
  <c r="C42" i="10"/>
  <c r="D42" i="10" s="1"/>
  <c r="C43" i="10"/>
  <c r="D43" i="10" s="1"/>
  <c r="C44" i="10"/>
  <c r="D44" i="10" s="1"/>
  <c r="C45" i="10"/>
  <c r="D45" i="10" s="1"/>
  <c r="C46" i="10"/>
  <c r="D46" i="10" s="1"/>
  <c r="C47" i="10"/>
  <c r="D47" i="10" s="1"/>
  <c r="C48" i="10"/>
  <c r="D48" i="10" s="1"/>
  <c r="C49" i="10"/>
  <c r="D49" i="10" s="1"/>
  <c r="C50" i="10"/>
  <c r="D50" i="10" s="1"/>
  <c r="C51" i="10"/>
  <c r="D51" i="10" s="1"/>
  <c r="C52" i="10"/>
  <c r="D52" i="10" s="1"/>
  <c r="C53" i="10"/>
  <c r="D53" i="10" s="1"/>
  <c r="C54" i="10"/>
  <c r="D54" i="10" s="1"/>
  <c r="C55" i="10"/>
  <c r="D55" i="10" s="1"/>
  <c r="C56" i="10"/>
  <c r="D56" i="10" s="1"/>
  <c r="C57" i="10"/>
  <c r="D57" i="10" s="1"/>
  <c r="C58" i="10"/>
  <c r="D58" i="10" s="1"/>
  <c r="C59" i="10"/>
  <c r="D59" i="10" s="1"/>
  <c r="C60" i="10"/>
  <c r="D60" i="10" s="1"/>
  <c r="C61" i="10"/>
  <c r="D61" i="10" s="1"/>
  <c r="C62" i="10"/>
  <c r="D62" i="10" s="1"/>
  <c r="C63" i="10"/>
  <c r="D63" i="10" s="1"/>
  <c r="C64" i="10"/>
  <c r="D64" i="10" s="1"/>
  <c r="C65" i="10"/>
  <c r="D65" i="10" s="1"/>
  <c r="C66" i="10"/>
  <c r="D66" i="10" s="1"/>
  <c r="C67" i="10"/>
  <c r="D67" i="10" s="1"/>
  <c r="C68" i="10"/>
  <c r="D68" i="10" s="1"/>
  <c r="C69" i="10"/>
  <c r="D69" i="10" s="1"/>
  <c r="C70" i="10"/>
  <c r="D70" i="10" s="1"/>
  <c r="C71" i="10"/>
  <c r="D71" i="10" s="1"/>
  <c r="C72" i="10"/>
  <c r="D72" i="10" s="1"/>
  <c r="C73" i="10"/>
  <c r="D73" i="10" s="1"/>
  <c r="C74" i="10"/>
  <c r="D74" i="10" s="1"/>
  <c r="C75" i="10"/>
  <c r="D75" i="10" s="1"/>
  <c r="C76" i="10"/>
  <c r="D76" i="10" s="1"/>
  <c r="C77" i="10"/>
  <c r="D77" i="10" s="1"/>
  <c r="C78" i="10"/>
  <c r="D78" i="10" s="1"/>
  <c r="C79" i="10"/>
  <c r="D79" i="10" s="1"/>
  <c r="C80" i="10"/>
  <c r="D80" i="10" s="1"/>
  <c r="C81" i="10"/>
  <c r="D81" i="10" s="1"/>
  <c r="C82" i="10"/>
  <c r="D82" i="10" s="1"/>
  <c r="C83" i="10"/>
  <c r="D83" i="10" s="1"/>
  <c r="C84" i="10"/>
  <c r="D84" i="10" s="1"/>
  <c r="C85" i="10"/>
  <c r="D85" i="10" s="1"/>
  <c r="C86" i="10"/>
  <c r="D86" i="10" s="1"/>
  <c r="C87" i="10"/>
  <c r="D87" i="10" s="1"/>
  <c r="C88" i="10"/>
  <c r="D88" i="10" s="1"/>
  <c r="C89" i="10"/>
  <c r="D89" i="10" s="1"/>
  <c r="C90" i="10"/>
  <c r="D90" i="10" s="1"/>
  <c r="C91" i="10"/>
  <c r="D91" i="10" s="1"/>
  <c r="C92" i="10"/>
  <c r="D92" i="10" s="1"/>
  <c r="C93" i="10"/>
  <c r="D93" i="10" s="1"/>
  <c r="C94" i="10"/>
  <c r="D94" i="10" s="1"/>
  <c r="C95" i="10"/>
  <c r="D95" i="10" s="1"/>
  <c r="C96" i="10"/>
  <c r="D96" i="10" s="1"/>
  <c r="C97" i="10"/>
  <c r="D97" i="10" s="1"/>
  <c r="C98" i="10"/>
  <c r="D98" i="10" s="1"/>
  <c r="C99" i="10"/>
  <c r="D99" i="10" s="1"/>
  <c r="C100" i="10"/>
  <c r="D100" i="10" s="1"/>
  <c r="C101" i="10"/>
  <c r="D101" i="10" s="1"/>
  <c r="C102" i="10"/>
  <c r="D102" i="10" s="1"/>
  <c r="C103" i="10"/>
  <c r="D103" i="10" s="1"/>
  <c r="C104" i="10"/>
  <c r="D104" i="10" s="1"/>
  <c r="C105" i="10"/>
  <c r="D105" i="10" s="1"/>
  <c r="C106" i="10"/>
  <c r="D106" i="10" s="1"/>
  <c r="C107" i="10"/>
  <c r="D107" i="10" s="1"/>
  <c r="C108" i="10"/>
  <c r="D108" i="10" s="1"/>
  <c r="C109" i="10"/>
  <c r="D109" i="10" s="1"/>
  <c r="C110" i="10"/>
  <c r="D110" i="10" s="1"/>
  <c r="C111" i="10"/>
  <c r="D111" i="10" s="1"/>
  <c r="C112" i="10"/>
  <c r="D112" i="10" s="1"/>
  <c r="C113" i="10"/>
  <c r="D113" i="10" s="1"/>
  <c r="C114" i="10"/>
  <c r="D114" i="10" s="1"/>
  <c r="C115" i="10"/>
  <c r="D115" i="10" s="1"/>
  <c r="C116" i="10"/>
  <c r="D116" i="10" s="1"/>
  <c r="C117" i="10"/>
  <c r="D117" i="10" s="1"/>
  <c r="C118" i="10"/>
  <c r="D118" i="10" s="1"/>
  <c r="C119" i="10"/>
  <c r="D119" i="10" s="1"/>
  <c r="C120" i="10"/>
  <c r="D120" i="10" s="1"/>
  <c r="C121" i="10"/>
  <c r="D121" i="10" s="1"/>
  <c r="C122" i="10"/>
  <c r="D122" i="10" s="1"/>
  <c r="C123" i="10"/>
  <c r="D123" i="10" s="1"/>
  <c r="C124" i="10"/>
  <c r="D124" i="10" s="1"/>
  <c r="C125" i="10"/>
  <c r="D125" i="10" s="1"/>
  <c r="C126" i="10"/>
  <c r="D126" i="10" s="1"/>
  <c r="C127" i="10"/>
  <c r="D127" i="10" s="1"/>
  <c r="C128" i="10"/>
  <c r="D128" i="10" s="1"/>
  <c r="C129" i="10"/>
  <c r="D129" i="10" s="1"/>
  <c r="C130" i="10"/>
  <c r="D130" i="10" s="1"/>
  <c r="C131" i="10"/>
  <c r="D131" i="10" s="1"/>
  <c r="C132" i="10"/>
  <c r="D132" i="10" s="1"/>
  <c r="C133" i="10"/>
  <c r="D133" i="10" s="1"/>
  <c r="C134" i="10"/>
  <c r="D134" i="10" s="1"/>
  <c r="C135" i="10"/>
  <c r="D135" i="10" s="1"/>
  <c r="C136" i="10"/>
  <c r="D136" i="10" s="1"/>
  <c r="C137" i="10"/>
  <c r="D137" i="10" s="1"/>
  <c r="C138" i="10"/>
  <c r="D138" i="10" s="1"/>
  <c r="C139" i="10"/>
  <c r="D139" i="10" s="1"/>
  <c r="C140" i="10"/>
  <c r="D140" i="10" s="1"/>
  <c r="C141" i="10"/>
  <c r="D141" i="10" s="1"/>
  <c r="C142" i="10"/>
  <c r="D142" i="10" s="1"/>
  <c r="C143" i="10"/>
  <c r="D143" i="10" s="1"/>
  <c r="C144" i="10"/>
  <c r="D144" i="10" s="1"/>
  <c r="C145" i="10"/>
  <c r="D145" i="10" s="1"/>
  <c r="C146" i="10"/>
  <c r="D146" i="10" s="1"/>
  <c r="C147" i="10"/>
  <c r="D147" i="10" s="1"/>
  <c r="C148" i="10"/>
  <c r="D148" i="10" s="1"/>
  <c r="C149" i="10"/>
  <c r="D149" i="10" s="1"/>
  <c r="C150" i="10"/>
  <c r="D150" i="10" s="1"/>
  <c r="C151" i="10"/>
  <c r="D151" i="10" s="1"/>
  <c r="C152" i="10"/>
  <c r="D152" i="10" s="1"/>
  <c r="C153" i="10"/>
  <c r="D153" i="10" s="1"/>
  <c r="C154" i="10"/>
  <c r="D154" i="10" s="1"/>
  <c r="C155" i="10"/>
  <c r="D155" i="10" s="1"/>
  <c r="C156" i="10"/>
  <c r="D156" i="10" s="1"/>
  <c r="C157" i="10"/>
  <c r="D157" i="10" s="1"/>
  <c r="C158" i="10"/>
  <c r="D158" i="10" s="1"/>
  <c r="C159" i="10"/>
  <c r="D159" i="10" s="1"/>
  <c r="C160" i="10"/>
  <c r="D160" i="10" s="1"/>
  <c r="C161" i="10"/>
  <c r="D161" i="10" s="1"/>
  <c r="C162" i="10"/>
  <c r="D162" i="10" s="1"/>
  <c r="C163" i="10"/>
  <c r="D163" i="10" s="1"/>
  <c r="C164" i="10"/>
  <c r="D164" i="10" s="1"/>
  <c r="C165" i="10"/>
  <c r="D165" i="10" s="1"/>
  <c r="C166" i="10"/>
  <c r="D166" i="10" s="1"/>
  <c r="C167" i="10"/>
  <c r="D167" i="10" s="1"/>
  <c r="C168" i="10"/>
  <c r="D168" i="10" s="1"/>
  <c r="C169" i="10"/>
  <c r="D169" i="10" s="1"/>
  <c r="C170" i="10"/>
  <c r="D170" i="10" s="1"/>
  <c r="C171" i="10"/>
  <c r="D171" i="10" s="1"/>
  <c r="C172" i="10"/>
  <c r="D172" i="10" s="1"/>
  <c r="C173" i="10"/>
  <c r="D173" i="10" s="1"/>
  <c r="C174" i="10"/>
  <c r="D174" i="10" s="1"/>
  <c r="C175" i="10"/>
  <c r="D175" i="10" s="1"/>
  <c r="C176" i="10"/>
  <c r="D176" i="10" s="1"/>
  <c r="C177" i="10"/>
  <c r="D177" i="10" s="1"/>
  <c r="C178" i="10"/>
  <c r="D178" i="10" s="1"/>
  <c r="C179" i="10"/>
  <c r="D179" i="10" s="1"/>
  <c r="C180" i="10"/>
  <c r="D180" i="10" s="1"/>
  <c r="C181" i="10"/>
  <c r="D181" i="10" s="1"/>
  <c r="C182" i="10"/>
  <c r="D182" i="10" s="1"/>
  <c r="C183" i="10"/>
  <c r="D183" i="10" s="1"/>
  <c r="C184" i="10"/>
  <c r="D184" i="10" s="1"/>
  <c r="C185" i="10"/>
  <c r="D185" i="10" s="1"/>
  <c r="C186" i="10"/>
  <c r="D186" i="10" s="1"/>
  <c r="C187" i="10"/>
  <c r="D187" i="10" s="1"/>
  <c r="C188" i="10"/>
  <c r="D188" i="10" s="1"/>
  <c r="C189" i="10"/>
  <c r="D189" i="10" s="1"/>
  <c r="C190" i="10"/>
  <c r="D190" i="10" s="1"/>
  <c r="C191" i="10"/>
  <c r="D191" i="10" s="1"/>
  <c r="C192" i="10"/>
  <c r="D192" i="10" s="1"/>
  <c r="C193" i="10"/>
  <c r="D193" i="10" s="1"/>
  <c r="C194" i="10"/>
  <c r="D194" i="10" s="1"/>
  <c r="C195" i="10"/>
  <c r="D195" i="10" s="1"/>
  <c r="C196" i="10"/>
  <c r="D196" i="10" s="1"/>
  <c r="C197" i="10"/>
  <c r="D197" i="10" s="1"/>
  <c r="C198" i="10"/>
  <c r="D198" i="10" s="1"/>
  <c r="C199" i="10"/>
  <c r="D199" i="10" s="1"/>
  <c r="C200" i="10"/>
  <c r="D200" i="10" s="1"/>
  <c r="C201" i="10"/>
  <c r="D201" i="10" s="1"/>
  <c r="C202" i="10"/>
  <c r="D202" i="10" s="1"/>
  <c r="C203" i="10"/>
  <c r="D203" i="10" s="1"/>
  <c r="C204" i="10"/>
  <c r="D204" i="10" s="1"/>
  <c r="C205" i="10"/>
  <c r="D205" i="10" s="1"/>
  <c r="C206" i="10"/>
  <c r="D206" i="10" s="1"/>
  <c r="C207" i="10"/>
  <c r="D207" i="10" s="1"/>
  <c r="C208" i="10"/>
  <c r="D208" i="10" s="1"/>
  <c r="C209" i="10"/>
  <c r="D209" i="10" s="1"/>
  <c r="C210" i="10"/>
  <c r="D210" i="10" s="1"/>
  <c r="C211" i="10"/>
  <c r="D211" i="10" s="1"/>
  <c r="C212" i="10"/>
  <c r="D212" i="10" s="1"/>
  <c r="C213" i="10"/>
  <c r="D213" i="10" s="1"/>
  <c r="C214" i="10"/>
  <c r="D214" i="10" s="1"/>
  <c r="C215" i="10"/>
  <c r="D215" i="10" s="1"/>
  <c r="C216" i="10"/>
  <c r="D216" i="10" s="1"/>
  <c r="C217" i="10"/>
  <c r="D217" i="10" s="1"/>
  <c r="C218" i="10"/>
  <c r="D218" i="10" s="1"/>
  <c r="C219" i="10"/>
  <c r="D219" i="10" s="1"/>
  <c r="C220" i="10"/>
  <c r="D220" i="10" s="1"/>
  <c r="C221" i="10"/>
  <c r="D221" i="10" s="1"/>
  <c r="C222" i="10"/>
  <c r="D222" i="10" s="1"/>
  <c r="C223" i="10"/>
  <c r="D223" i="10" s="1"/>
  <c r="C224" i="10"/>
  <c r="D224" i="10" s="1"/>
  <c r="C225" i="10"/>
  <c r="D225" i="10" s="1"/>
  <c r="C226" i="10"/>
  <c r="D226" i="10" s="1"/>
  <c r="C227" i="10"/>
  <c r="D227" i="10" s="1"/>
  <c r="C228" i="10"/>
  <c r="D228" i="10" s="1"/>
  <c r="C229" i="10"/>
  <c r="D229" i="10" s="1"/>
  <c r="C230" i="10"/>
  <c r="D230" i="10" s="1"/>
  <c r="C231" i="10"/>
  <c r="D231" i="10" s="1"/>
  <c r="C232" i="10"/>
  <c r="D232" i="10" s="1"/>
  <c r="C233" i="10"/>
  <c r="D233" i="10" s="1"/>
  <c r="C234" i="10"/>
  <c r="D234" i="10" s="1"/>
  <c r="C235" i="10"/>
  <c r="D235" i="10" s="1"/>
  <c r="C236" i="10"/>
  <c r="D236" i="10" s="1"/>
  <c r="C237" i="10"/>
  <c r="D237" i="10" s="1"/>
  <c r="C238" i="10"/>
  <c r="D238" i="10" s="1"/>
  <c r="C239" i="10"/>
  <c r="D239" i="10" s="1"/>
  <c r="C240" i="10"/>
  <c r="D240" i="10" s="1"/>
  <c r="C241" i="10"/>
  <c r="D241" i="10" s="1"/>
  <c r="C242" i="10"/>
  <c r="D242" i="10" s="1"/>
  <c r="C243" i="10"/>
  <c r="D243" i="10" s="1"/>
  <c r="C244" i="10"/>
  <c r="D244" i="10" s="1"/>
  <c r="C245" i="10"/>
  <c r="D245" i="10" s="1"/>
  <c r="C246" i="10"/>
  <c r="D246" i="10" s="1"/>
  <c r="C247" i="10"/>
  <c r="D247" i="10" s="1"/>
  <c r="C248" i="10"/>
  <c r="D248" i="10" s="1"/>
  <c r="C249" i="10"/>
  <c r="D249" i="10" s="1"/>
  <c r="C250" i="10"/>
  <c r="D250" i="10" s="1"/>
  <c r="C251" i="10"/>
  <c r="D251" i="10" s="1"/>
  <c r="C252" i="10"/>
  <c r="D252" i="10" s="1"/>
  <c r="C253" i="10"/>
  <c r="D253" i="10" s="1"/>
  <c r="C254" i="10"/>
  <c r="D254" i="10" s="1"/>
  <c r="C255" i="10"/>
  <c r="D255" i="10" s="1"/>
  <c r="C256" i="10"/>
  <c r="D256" i="10" s="1"/>
  <c r="C257" i="10"/>
  <c r="D257" i="10" s="1"/>
  <c r="C258" i="10"/>
  <c r="D258" i="10" s="1"/>
  <c r="C259" i="10"/>
  <c r="D259" i="10" s="1"/>
  <c r="C260" i="10"/>
  <c r="D260" i="10" s="1"/>
  <c r="C261" i="10"/>
  <c r="D261" i="10" s="1"/>
  <c r="C262" i="10"/>
  <c r="D262" i="10" s="1"/>
  <c r="C263" i="10"/>
  <c r="D263" i="10" s="1"/>
  <c r="C264" i="10"/>
  <c r="D264" i="10" s="1"/>
  <c r="C265" i="10"/>
  <c r="D265" i="10" s="1"/>
  <c r="C266" i="10"/>
  <c r="D266" i="10" s="1"/>
  <c r="C267" i="10"/>
  <c r="D267" i="10" s="1"/>
  <c r="C268" i="10"/>
  <c r="D268" i="10" s="1"/>
  <c r="C269" i="10"/>
  <c r="D269" i="10" s="1"/>
  <c r="C270" i="10"/>
  <c r="D270" i="10" s="1"/>
  <c r="C271" i="10"/>
  <c r="D271" i="10" s="1"/>
  <c r="C272" i="10"/>
  <c r="D272" i="10" s="1"/>
  <c r="C273" i="10"/>
  <c r="D273" i="10" s="1"/>
  <c r="C274" i="10"/>
  <c r="D274" i="10" s="1"/>
  <c r="C275" i="10"/>
  <c r="D275" i="10" s="1"/>
  <c r="C276" i="10"/>
  <c r="D276" i="10" s="1"/>
  <c r="C277" i="10"/>
  <c r="D277" i="10" s="1"/>
  <c r="C278" i="10"/>
  <c r="D278" i="10" s="1"/>
  <c r="C279" i="10"/>
  <c r="D279" i="10" s="1"/>
  <c r="C280" i="10"/>
  <c r="D280" i="10" s="1"/>
  <c r="C281" i="10"/>
  <c r="D281" i="10" s="1"/>
  <c r="C282" i="10"/>
  <c r="D282" i="10" s="1"/>
  <c r="C283" i="10"/>
  <c r="D283" i="10" s="1"/>
  <c r="C284" i="10"/>
  <c r="D284" i="10" s="1"/>
  <c r="C285" i="10"/>
  <c r="D285" i="10" s="1"/>
  <c r="C286" i="10"/>
  <c r="D286" i="10" s="1"/>
  <c r="C287" i="10"/>
  <c r="D287" i="10" s="1"/>
  <c r="C288" i="10"/>
  <c r="D288" i="10" s="1"/>
  <c r="C289" i="10"/>
  <c r="D289" i="10" s="1"/>
  <c r="C290" i="10"/>
  <c r="D290" i="10" s="1"/>
  <c r="C291" i="10"/>
  <c r="D291" i="10" s="1"/>
  <c r="C292" i="10"/>
  <c r="D292" i="10" s="1"/>
  <c r="C293" i="10"/>
  <c r="D293" i="10" s="1"/>
  <c r="C294" i="10"/>
  <c r="D294" i="10" s="1"/>
  <c r="C295" i="10"/>
  <c r="D295" i="10" s="1"/>
  <c r="C296" i="10"/>
  <c r="D296" i="10" s="1"/>
  <c r="C297" i="10"/>
  <c r="D297" i="10" s="1"/>
  <c r="C298" i="10"/>
  <c r="D298" i="10" s="1"/>
  <c r="C299" i="10"/>
  <c r="D299" i="10" s="1"/>
  <c r="C300" i="10"/>
  <c r="D300" i="10" s="1"/>
  <c r="H10" i="9"/>
  <c r="I10" i="9" s="1"/>
  <c r="H11" i="9"/>
  <c r="I11" i="9" s="1"/>
  <c r="H12" i="9"/>
  <c r="I12" i="9" s="1"/>
  <c r="H13" i="9"/>
  <c r="I13" i="9" s="1"/>
  <c r="H14" i="9"/>
  <c r="I14" i="9" s="1"/>
  <c r="H15" i="9"/>
  <c r="I15" i="9" s="1"/>
  <c r="H16" i="9"/>
  <c r="I16" i="9" s="1"/>
  <c r="H17" i="9"/>
  <c r="I17" i="9" s="1"/>
  <c r="H18" i="9"/>
  <c r="I18" i="9" s="1"/>
  <c r="H19" i="9"/>
  <c r="I19" i="9" s="1"/>
  <c r="H20" i="9"/>
  <c r="I20" i="9" s="1"/>
  <c r="H21" i="9"/>
  <c r="I21" i="9" s="1"/>
  <c r="H22" i="9"/>
  <c r="I22" i="9" s="1"/>
  <c r="H23" i="9"/>
  <c r="I23" i="9" s="1"/>
  <c r="H24" i="9"/>
  <c r="I24" i="9" s="1"/>
  <c r="H25" i="9"/>
  <c r="I25" i="9" s="1"/>
  <c r="H26" i="9"/>
  <c r="I26" i="9" s="1"/>
  <c r="H27" i="9"/>
  <c r="I27" i="9" s="1"/>
  <c r="H28" i="9"/>
  <c r="I28" i="9" s="1"/>
  <c r="H29" i="9"/>
  <c r="I29" i="9" s="1"/>
  <c r="H30" i="9"/>
  <c r="I30" i="9" s="1"/>
  <c r="H31" i="9"/>
  <c r="I31" i="9" s="1"/>
  <c r="H32" i="9"/>
  <c r="I32" i="9" s="1"/>
  <c r="H33" i="9"/>
  <c r="I33" i="9" s="1"/>
  <c r="H34" i="9"/>
  <c r="I34" i="9" s="1"/>
  <c r="H35" i="9"/>
  <c r="I35" i="9" s="1"/>
  <c r="H36" i="9"/>
  <c r="I36" i="9" s="1"/>
  <c r="H37" i="9"/>
  <c r="I37" i="9" s="1"/>
  <c r="H38" i="9"/>
  <c r="I38" i="9" s="1"/>
  <c r="H39" i="9"/>
  <c r="I39" i="9" s="1"/>
  <c r="H40" i="9"/>
  <c r="I40" i="9" s="1"/>
  <c r="H41" i="9"/>
  <c r="I41" i="9" s="1"/>
  <c r="H42" i="9"/>
  <c r="I42" i="9" s="1"/>
  <c r="H43" i="9"/>
  <c r="I43" i="9" s="1"/>
  <c r="H44" i="9"/>
  <c r="I44" i="9" s="1"/>
  <c r="H45" i="9"/>
  <c r="I45" i="9" s="1"/>
  <c r="H46" i="9"/>
  <c r="I46" i="9" s="1"/>
  <c r="H47" i="9"/>
  <c r="I47" i="9" s="1"/>
  <c r="H48" i="9"/>
  <c r="I48" i="9" s="1"/>
  <c r="H49" i="9"/>
  <c r="I49" i="9" s="1"/>
  <c r="H50" i="9"/>
  <c r="I50" i="9" s="1"/>
  <c r="H51" i="9"/>
  <c r="I51" i="9" s="1"/>
  <c r="H52" i="9"/>
  <c r="I52" i="9" s="1"/>
  <c r="H53" i="9"/>
  <c r="I53" i="9" s="1"/>
  <c r="H54" i="9"/>
  <c r="I54" i="9" s="1"/>
  <c r="H55" i="9"/>
  <c r="I55" i="9" s="1"/>
  <c r="H56" i="9"/>
  <c r="I56" i="9" s="1"/>
  <c r="H57" i="9"/>
  <c r="I57" i="9" s="1"/>
  <c r="H58" i="9"/>
  <c r="I58" i="9" s="1"/>
  <c r="H59" i="9"/>
  <c r="I59" i="9" s="1"/>
  <c r="H60" i="9"/>
  <c r="I60" i="9" s="1"/>
  <c r="H61" i="9"/>
  <c r="I61" i="9" s="1"/>
  <c r="H62" i="9"/>
  <c r="I62" i="9" s="1"/>
  <c r="H63" i="9"/>
  <c r="I63" i="9" s="1"/>
  <c r="H64" i="9"/>
  <c r="I64" i="9" s="1"/>
  <c r="H65" i="9"/>
  <c r="I65" i="9" s="1"/>
  <c r="H66" i="9"/>
  <c r="I66" i="9" s="1"/>
  <c r="H67" i="9"/>
  <c r="I67" i="9" s="1"/>
  <c r="H68" i="9"/>
  <c r="I68" i="9" s="1"/>
  <c r="H69" i="9"/>
  <c r="I69" i="9" s="1"/>
  <c r="H70" i="9"/>
  <c r="I70" i="9" s="1"/>
  <c r="H71" i="9"/>
  <c r="I71" i="9" s="1"/>
  <c r="H72" i="9"/>
  <c r="I72" i="9" s="1"/>
  <c r="H73" i="9"/>
  <c r="I73" i="9" s="1"/>
  <c r="H74" i="9"/>
  <c r="I74" i="9" s="1"/>
  <c r="H75" i="9"/>
  <c r="I75" i="9" s="1"/>
  <c r="H76" i="9"/>
  <c r="I76" i="9" s="1"/>
  <c r="H77" i="9"/>
  <c r="I77" i="9" s="1"/>
  <c r="H78" i="9"/>
  <c r="I78" i="9" s="1"/>
  <c r="H79" i="9"/>
  <c r="I79" i="9" s="1"/>
  <c r="H80" i="9"/>
  <c r="I80" i="9" s="1"/>
  <c r="H81" i="9"/>
  <c r="I81" i="9" s="1"/>
  <c r="H82" i="9"/>
  <c r="I82" i="9" s="1"/>
  <c r="H83" i="9"/>
  <c r="I83" i="9" s="1"/>
  <c r="H84" i="9"/>
  <c r="I84" i="9" s="1"/>
  <c r="H85" i="9"/>
  <c r="I85" i="9" s="1"/>
  <c r="H86" i="9"/>
  <c r="I86" i="9" s="1"/>
  <c r="H87" i="9"/>
  <c r="I87" i="9" s="1"/>
  <c r="H88" i="9"/>
  <c r="I88" i="9" s="1"/>
  <c r="H89" i="9"/>
  <c r="I89" i="9" s="1"/>
  <c r="H90" i="9"/>
  <c r="I90" i="9" s="1"/>
  <c r="H91" i="9"/>
  <c r="I91" i="9" s="1"/>
  <c r="H92" i="9"/>
  <c r="I92" i="9" s="1"/>
  <c r="H93" i="9"/>
  <c r="I93" i="9" s="1"/>
  <c r="H94" i="9"/>
  <c r="I94" i="9" s="1"/>
  <c r="H95" i="9"/>
  <c r="I95" i="9" s="1"/>
  <c r="H96" i="9"/>
  <c r="I96" i="9" s="1"/>
  <c r="H97" i="9"/>
  <c r="I97" i="9" s="1"/>
  <c r="H98" i="9"/>
  <c r="I98" i="9" s="1"/>
  <c r="H99" i="9"/>
  <c r="I99" i="9" s="1"/>
  <c r="H100" i="9"/>
  <c r="I100" i="9" s="1"/>
  <c r="H101" i="9"/>
  <c r="I101" i="9" s="1"/>
  <c r="H102" i="9"/>
  <c r="I102" i="9" s="1"/>
  <c r="H103" i="9"/>
  <c r="I103" i="9" s="1"/>
  <c r="H104" i="9"/>
  <c r="I104" i="9" s="1"/>
  <c r="H105" i="9"/>
  <c r="I105" i="9" s="1"/>
  <c r="H106" i="9"/>
  <c r="I106" i="9" s="1"/>
  <c r="H107" i="9"/>
  <c r="I107" i="9" s="1"/>
  <c r="H108" i="9"/>
  <c r="I108" i="9" s="1"/>
  <c r="H109" i="9"/>
  <c r="I109" i="9" s="1"/>
  <c r="H110" i="9"/>
  <c r="I110" i="9" s="1"/>
  <c r="H111" i="9"/>
  <c r="I111" i="9" s="1"/>
  <c r="H112" i="9"/>
  <c r="I112" i="9" s="1"/>
  <c r="H113" i="9"/>
  <c r="I113" i="9" s="1"/>
  <c r="H114" i="9"/>
  <c r="I114" i="9" s="1"/>
  <c r="H115" i="9"/>
  <c r="I115" i="9" s="1"/>
  <c r="H116" i="9"/>
  <c r="I116" i="9" s="1"/>
  <c r="H117" i="9"/>
  <c r="I117" i="9" s="1"/>
  <c r="H118" i="9"/>
  <c r="I118" i="9" s="1"/>
  <c r="H119" i="9"/>
  <c r="I119" i="9" s="1"/>
  <c r="H120" i="9"/>
  <c r="I120" i="9" s="1"/>
  <c r="H121" i="9"/>
  <c r="I121" i="9" s="1"/>
  <c r="H122" i="9"/>
  <c r="I122" i="9" s="1"/>
  <c r="H123" i="9"/>
  <c r="I123" i="9" s="1"/>
  <c r="H124" i="9"/>
  <c r="I124" i="9" s="1"/>
  <c r="H125" i="9"/>
  <c r="I125" i="9" s="1"/>
  <c r="H126" i="9"/>
  <c r="I126" i="9" s="1"/>
  <c r="H127" i="9"/>
  <c r="I127" i="9" s="1"/>
  <c r="H128" i="9"/>
  <c r="I128" i="9" s="1"/>
  <c r="H129" i="9"/>
  <c r="I129" i="9" s="1"/>
  <c r="H130" i="9"/>
  <c r="I130" i="9" s="1"/>
  <c r="H131" i="9"/>
  <c r="I131" i="9" s="1"/>
  <c r="H132" i="9"/>
  <c r="I132" i="9" s="1"/>
  <c r="H133" i="9"/>
  <c r="I133" i="9" s="1"/>
  <c r="H134" i="9"/>
  <c r="I134" i="9" s="1"/>
  <c r="H135" i="9"/>
  <c r="I135" i="9" s="1"/>
  <c r="H136" i="9"/>
  <c r="I136" i="9" s="1"/>
  <c r="H137" i="9"/>
  <c r="I137" i="9" s="1"/>
  <c r="H138" i="9"/>
  <c r="I138" i="9" s="1"/>
  <c r="H139" i="9"/>
  <c r="I139" i="9" s="1"/>
  <c r="H140" i="9"/>
  <c r="I140" i="9" s="1"/>
  <c r="H141" i="9"/>
  <c r="I141" i="9" s="1"/>
  <c r="H142" i="9"/>
  <c r="I142" i="9" s="1"/>
  <c r="H143" i="9"/>
  <c r="I143" i="9" s="1"/>
  <c r="H144" i="9"/>
  <c r="I144" i="9" s="1"/>
  <c r="H145" i="9"/>
  <c r="I145" i="9" s="1"/>
  <c r="H146" i="9"/>
  <c r="I146" i="9" s="1"/>
  <c r="H147" i="9"/>
  <c r="I147" i="9" s="1"/>
  <c r="H148" i="9"/>
  <c r="I148" i="9" s="1"/>
  <c r="H149" i="9"/>
  <c r="I149" i="9" s="1"/>
  <c r="H150" i="9"/>
  <c r="I150" i="9" s="1"/>
  <c r="H151" i="9"/>
  <c r="I151" i="9" s="1"/>
  <c r="H152" i="9"/>
  <c r="I152" i="9" s="1"/>
  <c r="H153" i="9"/>
  <c r="I153" i="9" s="1"/>
  <c r="H154" i="9"/>
  <c r="I154" i="9" s="1"/>
  <c r="H155" i="9"/>
  <c r="I155" i="9" s="1"/>
  <c r="H156" i="9"/>
  <c r="I156" i="9" s="1"/>
  <c r="H157" i="9"/>
  <c r="I157" i="9" s="1"/>
  <c r="H158" i="9"/>
  <c r="I158" i="9" s="1"/>
  <c r="H159" i="9"/>
  <c r="I159" i="9" s="1"/>
  <c r="H160" i="9"/>
  <c r="I160" i="9" s="1"/>
  <c r="H161" i="9"/>
  <c r="I161" i="9" s="1"/>
  <c r="H162" i="9"/>
  <c r="I162" i="9" s="1"/>
  <c r="H163" i="9"/>
  <c r="I163" i="9" s="1"/>
  <c r="H164" i="9"/>
  <c r="I164" i="9" s="1"/>
  <c r="H165" i="9"/>
  <c r="I165" i="9" s="1"/>
  <c r="H166" i="9"/>
  <c r="I166" i="9" s="1"/>
  <c r="H167" i="9"/>
  <c r="I167" i="9" s="1"/>
  <c r="H168" i="9"/>
  <c r="I168" i="9" s="1"/>
  <c r="H169" i="9"/>
  <c r="I169" i="9" s="1"/>
  <c r="H170" i="9"/>
  <c r="I170" i="9" s="1"/>
  <c r="H171" i="9"/>
  <c r="I171" i="9" s="1"/>
  <c r="H172" i="9"/>
  <c r="I172" i="9" s="1"/>
  <c r="H173" i="9"/>
  <c r="I173" i="9" s="1"/>
  <c r="H174" i="9"/>
  <c r="I174" i="9" s="1"/>
  <c r="H175" i="9"/>
  <c r="I175" i="9" s="1"/>
  <c r="H176" i="9"/>
  <c r="I176" i="9" s="1"/>
  <c r="H177" i="9"/>
  <c r="I177" i="9" s="1"/>
  <c r="H178" i="9"/>
  <c r="I178" i="9" s="1"/>
  <c r="H179" i="9"/>
  <c r="I179" i="9" s="1"/>
  <c r="H180" i="9"/>
  <c r="I180" i="9" s="1"/>
  <c r="H181" i="9"/>
  <c r="I181" i="9" s="1"/>
  <c r="H182" i="9"/>
  <c r="I182" i="9" s="1"/>
  <c r="H183" i="9"/>
  <c r="I183" i="9" s="1"/>
  <c r="H184" i="9"/>
  <c r="I184" i="9" s="1"/>
  <c r="H185" i="9"/>
  <c r="I185" i="9" s="1"/>
  <c r="H186" i="9"/>
  <c r="I186" i="9" s="1"/>
  <c r="H187" i="9"/>
  <c r="I187" i="9" s="1"/>
  <c r="H188" i="9"/>
  <c r="I188" i="9" s="1"/>
  <c r="H189" i="9"/>
  <c r="I189" i="9" s="1"/>
  <c r="H190" i="9"/>
  <c r="I190" i="9" s="1"/>
  <c r="H191" i="9"/>
  <c r="I191" i="9" s="1"/>
  <c r="H192" i="9"/>
  <c r="I192" i="9" s="1"/>
  <c r="H193" i="9"/>
  <c r="I193" i="9" s="1"/>
  <c r="H194" i="9"/>
  <c r="I194" i="9" s="1"/>
  <c r="H195" i="9"/>
  <c r="I195" i="9" s="1"/>
  <c r="H196" i="9"/>
  <c r="I196" i="9" s="1"/>
  <c r="H197" i="9"/>
  <c r="I197" i="9" s="1"/>
  <c r="H198" i="9"/>
  <c r="I198" i="9" s="1"/>
  <c r="H199" i="9"/>
  <c r="I199" i="9" s="1"/>
  <c r="H200" i="9"/>
  <c r="I200" i="9" s="1"/>
  <c r="H201" i="9"/>
  <c r="I201" i="9" s="1"/>
  <c r="H202" i="9"/>
  <c r="I202" i="9" s="1"/>
  <c r="H203" i="9"/>
  <c r="I203" i="9" s="1"/>
  <c r="H204" i="9"/>
  <c r="I204" i="9" s="1"/>
  <c r="H205" i="9"/>
  <c r="I205" i="9" s="1"/>
  <c r="H206" i="9"/>
  <c r="I206" i="9" s="1"/>
  <c r="H207" i="9"/>
  <c r="I207" i="9" s="1"/>
  <c r="H208" i="9"/>
  <c r="I208" i="9" s="1"/>
  <c r="H209" i="9"/>
  <c r="I209" i="9" s="1"/>
  <c r="H210" i="9"/>
  <c r="I210" i="9" s="1"/>
  <c r="H211" i="9"/>
  <c r="I211" i="9" s="1"/>
  <c r="H212" i="9"/>
  <c r="I212" i="9" s="1"/>
  <c r="H213" i="9"/>
  <c r="I213" i="9" s="1"/>
  <c r="H214" i="9"/>
  <c r="I214" i="9" s="1"/>
  <c r="H215" i="9"/>
  <c r="I215" i="9" s="1"/>
  <c r="H216" i="9"/>
  <c r="I216" i="9" s="1"/>
  <c r="H217" i="9"/>
  <c r="I217" i="9" s="1"/>
  <c r="H218" i="9"/>
  <c r="I218" i="9" s="1"/>
  <c r="H219" i="9"/>
  <c r="I219" i="9" s="1"/>
  <c r="H220" i="9"/>
  <c r="I220" i="9" s="1"/>
  <c r="H221" i="9"/>
  <c r="I221" i="9" s="1"/>
  <c r="H222" i="9"/>
  <c r="I222" i="9" s="1"/>
  <c r="H223" i="9"/>
  <c r="I223" i="9" s="1"/>
  <c r="H224" i="9"/>
  <c r="I224" i="9" s="1"/>
  <c r="H225" i="9"/>
  <c r="I225" i="9" s="1"/>
  <c r="H226" i="9"/>
  <c r="I226" i="9" s="1"/>
  <c r="H227" i="9"/>
  <c r="I227" i="9" s="1"/>
  <c r="H228" i="9"/>
  <c r="I228" i="9" s="1"/>
  <c r="H229" i="9"/>
  <c r="I229" i="9" s="1"/>
  <c r="H230" i="9"/>
  <c r="I230" i="9" s="1"/>
  <c r="H231" i="9"/>
  <c r="I231" i="9" s="1"/>
  <c r="H232" i="9"/>
  <c r="I232" i="9" s="1"/>
  <c r="H233" i="9"/>
  <c r="I233" i="9" s="1"/>
  <c r="H234" i="9"/>
  <c r="I234" i="9" s="1"/>
  <c r="H235" i="9"/>
  <c r="I235" i="9" s="1"/>
  <c r="H236" i="9"/>
  <c r="I236" i="9" s="1"/>
  <c r="H237" i="9"/>
  <c r="I237" i="9" s="1"/>
  <c r="H238" i="9"/>
  <c r="I238" i="9" s="1"/>
  <c r="H239" i="9"/>
  <c r="I239" i="9" s="1"/>
  <c r="H240" i="9"/>
  <c r="I240" i="9" s="1"/>
  <c r="H241" i="9"/>
  <c r="I241" i="9" s="1"/>
  <c r="H242" i="9"/>
  <c r="I242" i="9" s="1"/>
  <c r="H243" i="9"/>
  <c r="I243" i="9" s="1"/>
  <c r="H244" i="9"/>
  <c r="I244" i="9" s="1"/>
  <c r="H245" i="9"/>
  <c r="I245" i="9" s="1"/>
  <c r="H246" i="9"/>
  <c r="I246" i="9" s="1"/>
  <c r="H247" i="9"/>
  <c r="I247" i="9" s="1"/>
  <c r="H248" i="9"/>
  <c r="I248" i="9" s="1"/>
  <c r="H249" i="9"/>
  <c r="I249" i="9" s="1"/>
  <c r="H250" i="9"/>
  <c r="I250" i="9" s="1"/>
  <c r="H251" i="9"/>
  <c r="I251" i="9" s="1"/>
  <c r="H252" i="9"/>
  <c r="I252" i="9" s="1"/>
  <c r="H253" i="9"/>
  <c r="I253" i="9" s="1"/>
  <c r="H254" i="9"/>
  <c r="I254" i="9" s="1"/>
  <c r="H255" i="9"/>
  <c r="I255" i="9" s="1"/>
  <c r="H256" i="9"/>
  <c r="I256" i="9" s="1"/>
  <c r="H257" i="9"/>
  <c r="I257" i="9" s="1"/>
  <c r="H258" i="9"/>
  <c r="I258" i="9" s="1"/>
  <c r="H259" i="9"/>
  <c r="I259" i="9" s="1"/>
  <c r="H260" i="9"/>
  <c r="I260" i="9" s="1"/>
  <c r="H261" i="9"/>
  <c r="I261" i="9" s="1"/>
  <c r="H262" i="9"/>
  <c r="I262" i="9" s="1"/>
  <c r="H263" i="9"/>
  <c r="I263" i="9" s="1"/>
  <c r="H264" i="9"/>
  <c r="I264" i="9" s="1"/>
  <c r="H265" i="9"/>
  <c r="I265" i="9" s="1"/>
  <c r="H266" i="9"/>
  <c r="I266" i="9" s="1"/>
  <c r="H267" i="9"/>
  <c r="I267" i="9" s="1"/>
  <c r="H268" i="9"/>
  <c r="I268" i="9" s="1"/>
  <c r="H269" i="9"/>
  <c r="I269" i="9" s="1"/>
  <c r="H270" i="9"/>
  <c r="I270" i="9" s="1"/>
  <c r="H271" i="9"/>
  <c r="I271" i="9" s="1"/>
  <c r="H272" i="9"/>
  <c r="I272" i="9" s="1"/>
  <c r="H273" i="9"/>
  <c r="I273" i="9" s="1"/>
  <c r="H274" i="9"/>
  <c r="I274" i="9" s="1"/>
  <c r="H275" i="9"/>
  <c r="I275" i="9" s="1"/>
  <c r="H276" i="9"/>
  <c r="I276" i="9" s="1"/>
  <c r="H277" i="9"/>
  <c r="I277" i="9" s="1"/>
  <c r="H278" i="9"/>
  <c r="I278" i="9" s="1"/>
  <c r="H279" i="9"/>
  <c r="I279" i="9" s="1"/>
  <c r="H280" i="9"/>
  <c r="I280" i="9" s="1"/>
  <c r="H281" i="9"/>
  <c r="I281" i="9" s="1"/>
  <c r="H282" i="9"/>
  <c r="I282" i="9" s="1"/>
  <c r="H283" i="9"/>
  <c r="I283" i="9" s="1"/>
  <c r="H284" i="9"/>
  <c r="I284" i="9" s="1"/>
  <c r="H285" i="9"/>
  <c r="I285" i="9" s="1"/>
  <c r="H286" i="9"/>
  <c r="I286" i="9" s="1"/>
  <c r="H287" i="9"/>
  <c r="I287" i="9" s="1"/>
  <c r="H288" i="9"/>
  <c r="I288" i="9" s="1"/>
  <c r="H289" i="9"/>
  <c r="I289" i="9" s="1"/>
  <c r="H290" i="9"/>
  <c r="I290" i="9" s="1"/>
  <c r="H291" i="9"/>
  <c r="I291" i="9" s="1"/>
  <c r="H292" i="9"/>
  <c r="I292" i="9" s="1"/>
  <c r="H293" i="9"/>
  <c r="I293" i="9" s="1"/>
  <c r="H294" i="9"/>
  <c r="I294" i="9" s="1"/>
  <c r="H295" i="9"/>
  <c r="I295" i="9" s="1"/>
  <c r="H296" i="9"/>
  <c r="I296" i="9" s="1"/>
  <c r="H297" i="9"/>
  <c r="I297" i="9" s="1"/>
  <c r="H298" i="9"/>
  <c r="I298" i="9" s="1"/>
  <c r="H299" i="9"/>
  <c r="I299" i="9" s="1"/>
  <c r="H300" i="9"/>
  <c r="I300" i="9" s="1"/>
  <c r="C9" i="9"/>
  <c r="D9" i="9" s="1"/>
  <c r="C10" i="9"/>
  <c r="D10" i="9" s="1"/>
  <c r="C11" i="9"/>
  <c r="D11" i="9" s="1"/>
  <c r="C12" i="9"/>
  <c r="D12" i="9" s="1"/>
  <c r="C13" i="9"/>
  <c r="D13" i="9" s="1"/>
  <c r="C14" i="9"/>
  <c r="D14" i="9" s="1"/>
  <c r="C15" i="9"/>
  <c r="D15" i="9" s="1"/>
  <c r="C16" i="9"/>
  <c r="D16" i="9" s="1"/>
  <c r="C17" i="9"/>
  <c r="D17" i="9" s="1"/>
  <c r="C18" i="9"/>
  <c r="D18" i="9" s="1"/>
  <c r="C19" i="9"/>
  <c r="D19" i="9" s="1"/>
  <c r="C20" i="9"/>
  <c r="D20" i="9" s="1"/>
  <c r="C21" i="9"/>
  <c r="D21" i="9" s="1"/>
  <c r="C22" i="9"/>
  <c r="D22" i="9" s="1"/>
  <c r="C23" i="9"/>
  <c r="D23" i="9" s="1"/>
  <c r="C24" i="9"/>
  <c r="D24" i="9" s="1"/>
  <c r="C25" i="9"/>
  <c r="D25" i="9" s="1"/>
  <c r="C26" i="9"/>
  <c r="D26" i="9" s="1"/>
  <c r="C27" i="9"/>
  <c r="D27" i="9" s="1"/>
  <c r="C28" i="9"/>
  <c r="D28" i="9" s="1"/>
  <c r="C29" i="9"/>
  <c r="D29" i="9" s="1"/>
  <c r="C30" i="9"/>
  <c r="D30" i="9" s="1"/>
  <c r="C31" i="9"/>
  <c r="D31" i="9" s="1"/>
  <c r="C32" i="9"/>
  <c r="D32" i="9" s="1"/>
  <c r="C33" i="9"/>
  <c r="D33" i="9" s="1"/>
  <c r="C34" i="9"/>
  <c r="D34" i="9" s="1"/>
  <c r="C35" i="9"/>
  <c r="D35" i="9" s="1"/>
  <c r="C36" i="9"/>
  <c r="D36" i="9" s="1"/>
  <c r="C37" i="9"/>
  <c r="D37" i="9" s="1"/>
  <c r="C38" i="9"/>
  <c r="D38" i="9" s="1"/>
  <c r="C39" i="9"/>
  <c r="D39" i="9" s="1"/>
  <c r="C40" i="9"/>
  <c r="D40" i="9" s="1"/>
  <c r="C41" i="9"/>
  <c r="D41" i="9" s="1"/>
  <c r="C42" i="9"/>
  <c r="D42" i="9" s="1"/>
  <c r="C43" i="9"/>
  <c r="D43" i="9" s="1"/>
  <c r="C44" i="9"/>
  <c r="D44" i="9" s="1"/>
  <c r="C45" i="9"/>
  <c r="D45" i="9" s="1"/>
  <c r="C46" i="9"/>
  <c r="D46" i="9" s="1"/>
  <c r="C47" i="9"/>
  <c r="D47" i="9" s="1"/>
  <c r="C48" i="9"/>
  <c r="D48" i="9" s="1"/>
  <c r="C49" i="9"/>
  <c r="D49" i="9" s="1"/>
  <c r="C50" i="9"/>
  <c r="D50" i="9" s="1"/>
  <c r="C51" i="9"/>
  <c r="D51" i="9" s="1"/>
  <c r="C52" i="9"/>
  <c r="D52" i="9" s="1"/>
  <c r="C53" i="9"/>
  <c r="D53" i="9" s="1"/>
  <c r="C54" i="9"/>
  <c r="D54" i="9" s="1"/>
  <c r="C55" i="9"/>
  <c r="D55" i="9" s="1"/>
  <c r="C56" i="9"/>
  <c r="D56" i="9" s="1"/>
  <c r="C57" i="9"/>
  <c r="D57" i="9" s="1"/>
  <c r="C58" i="9"/>
  <c r="D58" i="9" s="1"/>
  <c r="C59" i="9"/>
  <c r="D59" i="9" s="1"/>
  <c r="C60" i="9"/>
  <c r="D60" i="9" s="1"/>
  <c r="C61" i="9"/>
  <c r="D61" i="9" s="1"/>
  <c r="C62" i="9"/>
  <c r="D62" i="9" s="1"/>
  <c r="C63" i="9"/>
  <c r="D63" i="9" s="1"/>
  <c r="C64" i="9"/>
  <c r="D64" i="9" s="1"/>
  <c r="C65" i="9"/>
  <c r="D65" i="9" s="1"/>
  <c r="C66" i="9"/>
  <c r="D66" i="9" s="1"/>
  <c r="C67" i="9"/>
  <c r="D67" i="9" s="1"/>
  <c r="C68" i="9"/>
  <c r="D68" i="9" s="1"/>
  <c r="C69" i="9"/>
  <c r="D69" i="9" s="1"/>
  <c r="C70" i="9"/>
  <c r="D70" i="9" s="1"/>
  <c r="C71" i="9"/>
  <c r="D71" i="9" s="1"/>
  <c r="C72" i="9"/>
  <c r="D72" i="9" s="1"/>
  <c r="C73" i="9"/>
  <c r="D73" i="9" s="1"/>
  <c r="C74" i="9"/>
  <c r="D74" i="9" s="1"/>
  <c r="C75" i="9"/>
  <c r="D75" i="9" s="1"/>
  <c r="C76" i="9"/>
  <c r="D76" i="9" s="1"/>
  <c r="C77" i="9"/>
  <c r="D77" i="9" s="1"/>
  <c r="C78" i="9"/>
  <c r="D78" i="9" s="1"/>
  <c r="C79" i="9"/>
  <c r="D79" i="9" s="1"/>
  <c r="C80" i="9"/>
  <c r="D80" i="9" s="1"/>
  <c r="C81" i="9"/>
  <c r="D81" i="9" s="1"/>
  <c r="C82" i="9"/>
  <c r="D82" i="9" s="1"/>
  <c r="C83" i="9"/>
  <c r="D83" i="9" s="1"/>
  <c r="C84" i="9"/>
  <c r="D84" i="9" s="1"/>
  <c r="C85" i="9"/>
  <c r="D85" i="9" s="1"/>
  <c r="C86" i="9"/>
  <c r="D86" i="9" s="1"/>
  <c r="C87" i="9"/>
  <c r="D87" i="9" s="1"/>
  <c r="C88" i="9"/>
  <c r="D88" i="9" s="1"/>
  <c r="C89" i="9"/>
  <c r="D89" i="9" s="1"/>
  <c r="C90" i="9"/>
  <c r="D90" i="9" s="1"/>
  <c r="C91" i="9"/>
  <c r="D91" i="9" s="1"/>
  <c r="C92" i="9"/>
  <c r="D92" i="9" s="1"/>
  <c r="C93" i="9"/>
  <c r="D93" i="9" s="1"/>
  <c r="C94" i="9"/>
  <c r="D94" i="9" s="1"/>
  <c r="C95" i="9"/>
  <c r="D95" i="9" s="1"/>
  <c r="C96" i="9"/>
  <c r="D96" i="9" s="1"/>
  <c r="C97" i="9"/>
  <c r="D97" i="9" s="1"/>
  <c r="C98" i="9"/>
  <c r="D98" i="9" s="1"/>
  <c r="C99" i="9"/>
  <c r="D99" i="9" s="1"/>
  <c r="C100" i="9"/>
  <c r="D100" i="9" s="1"/>
  <c r="C101" i="9"/>
  <c r="D101" i="9" s="1"/>
  <c r="C102" i="9"/>
  <c r="D102" i="9" s="1"/>
  <c r="C103" i="9"/>
  <c r="D103" i="9" s="1"/>
  <c r="C104" i="9"/>
  <c r="D104" i="9" s="1"/>
  <c r="C105" i="9"/>
  <c r="D105" i="9" s="1"/>
  <c r="C106" i="9"/>
  <c r="D106" i="9" s="1"/>
  <c r="C107" i="9"/>
  <c r="D107" i="9" s="1"/>
  <c r="C108" i="9"/>
  <c r="D108" i="9" s="1"/>
  <c r="C109" i="9"/>
  <c r="D109" i="9" s="1"/>
  <c r="C110" i="9"/>
  <c r="D110" i="9" s="1"/>
  <c r="C111" i="9"/>
  <c r="D111" i="9" s="1"/>
  <c r="C112" i="9"/>
  <c r="D112" i="9" s="1"/>
  <c r="C113" i="9"/>
  <c r="D113" i="9" s="1"/>
  <c r="C114" i="9"/>
  <c r="D114" i="9" s="1"/>
  <c r="C115" i="9"/>
  <c r="D115" i="9" s="1"/>
  <c r="C116" i="9"/>
  <c r="D116" i="9" s="1"/>
  <c r="C117" i="9"/>
  <c r="D117" i="9" s="1"/>
  <c r="C118" i="9"/>
  <c r="D118" i="9" s="1"/>
  <c r="C119" i="9"/>
  <c r="D119" i="9" s="1"/>
  <c r="C120" i="9"/>
  <c r="D120" i="9" s="1"/>
  <c r="C121" i="9"/>
  <c r="D121" i="9" s="1"/>
  <c r="C122" i="9"/>
  <c r="D122" i="9" s="1"/>
  <c r="C123" i="9"/>
  <c r="D123" i="9" s="1"/>
  <c r="C124" i="9"/>
  <c r="D124" i="9" s="1"/>
  <c r="C125" i="9"/>
  <c r="D125" i="9" s="1"/>
  <c r="C126" i="9"/>
  <c r="D126" i="9" s="1"/>
  <c r="C127" i="9"/>
  <c r="D127" i="9" s="1"/>
  <c r="C128" i="9"/>
  <c r="D128" i="9" s="1"/>
  <c r="C129" i="9"/>
  <c r="D129" i="9" s="1"/>
  <c r="C130" i="9"/>
  <c r="D130" i="9" s="1"/>
  <c r="C131" i="9"/>
  <c r="D131" i="9" s="1"/>
  <c r="C132" i="9"/>
  <c r="D132" i="9" s="1"/>
  <c r="C133" i="9"/>
  <c r="D133" i="9" s="1"/>
  <c r="C134" i="9"/>
  <c r="D134" i="9" s="1"/>
  <c r="C135" i="9"/>
  <c r="D135" i="9" s="1"/>
  <c r="C136" i="9"/>
  <c r="D136" i="9" s="1"/>
  <c r="C137" i="9"/>
  <c r="D137" i="9" s="1"/>
  <c r="C138" i="9"/>
  <c r="D138" i="9" s="1"/>
  <c r="C139" i="9"/>
  <c r="D139" i="9" s="1"/>
  <c r="C140" i="9"/>
  <c r="D140" i="9" s="1"/>
  <c r="C141" i="9"/>
  <c r="D141" i="9" s="1"/>
  <c r="C142" i="9"/>
  <c r="D142" i="9" s="1"/>
  <c r="C143" i="9"/>
  <c r="D143" i="9" s="1"/>
  <c r="C144" i="9"/>
  <c r="D144" i="9" s="1"/>
  <c r="C145" i="9"/>
  <c r="D145" i="9" s="1"/>
  <c r="C146" i="9"/>
  <c r="D146" i="9" s="1"/>
  <c r="C147" i="9"/>
  <c r="D147" i="9" s="1"/>
  <c r="C148" i="9"/>
  <c r="D148" i="9" s="1"/>
  <c r="C149" i="9"/>
  <c r="D149" i="9" s="1"/>
  <c r="C150" i="9"/>
  <c r="D150" i="9" s="1"/>
  <c r="C151" i="9"/>
  <c r="D151" i="9" s="1"/>
  <c r="C152" i="9"/>
  <c r="D152" i="9" s="1"/>
  <c r="C153" i="9"/>
  <c r="D153" i="9" s="1"/>
  <c r="C154" i="9"/>
  <c r="D154" i="9" s="1"/>
  <c r="C155" i="9"/>
  <c r="D155" i="9" s="1"/>
  <c r="C156" i="9"/>
  <c r="D156" i="9" s="1"/>
  <c r="C157" i="9"/>
  <c r="D157" i="9" s="1"/>
  <c r="C158" i="9"/>
  <c r="D158" i="9" s="1"/>
  <c r="C159" i="9"/>
  <c r="D159" i="9" s="1"/>
  <c r="C160" i="9"/>
  <c r="D160" i="9" s="1"/>
  <c r="C161" i="9"/>
  <c r="D161" i="9" s="1"/>
  <c r="C162" i="9"/>
  <c r="D162" i="9" s="1"/>
  <c r="C163" i="9"/>
  <c r="D163" i="9" s="1"/>
  <c r="C164" i="9"/>
  <c r="D164" i="9" s="1"/>
  <c r="C165" i="9"/>
  <c r="D165" i="9" s="1"/>
  <c r="C166" i="9"/>
  <c r="D166" i="9" s="1"/>
  <c r="C167" i="9"/>
  <c r="D167" i="9" s="1"/>
  <c r="C168" i="9"/>
  <c r="D168" i="9" s="1"/>
  <c r="C169" i="9"/>
  <c r="D169" i="9" s="1"/>
  <c r="C170" i="9"/>
  <c r="D170" i="9" s="1"/>
  <c r="C171" i="9"/>
  <c r="D171" i="9" s="1"/>
  <c r="C172" i="9"/>
  <c r="D172" i="9" s="1"/>
  <c r="C173" i="9"/>
  <c r="D173" i="9" s="1"/>
  <c r="C174" i="9"/>
  <c r="D174" i="9" s="1"/>
  <c r="C175" i="9"/>
  <c r="D175" i="9" s="1"/>
  <c r="C176" i="9"/>
  <c r="D176" i="9" s="1"/>
  <c r="C177" i="9"/>
  <c r="D177" i="9" s="1"/>
  <c r="C178" i="9"/>
  <c r="D178" i="9" s="1"/>
  <c r="C179" i="9"/>
  <c r="D179" i="9" s="1"/>
  <c r="C180" i="9"/>
  <c r="D180" i="9" s="1"/>
  <c r="C181" i="9"/>
  <c r="D181" i="9" s="1"/>
  <c r="C182" i="9"/>
  <c r="D182" i="9" s="1"/>
  <c r="C183" i="9"/>
  <c r="D183" i="9" s="1"/>
  <c r="C184" i="9"/>
  <c r="D184" i="9" s="1"/>
  <c r="C185" i="9"/>
  <c r="D185" i="9" s="1"/>
  <c r="C186" i="9"/>
  <c r="D186" i="9" s="1"/>
  <c r="C187" i="9"/>
  <c r="D187" i="9" s="1"/>
  <c r="C188" i="9"/>
  <c r="D188" i="9" s="1"/>
  <c r="C189" i="9"/>
  <c r="D189" i="9" s="1"/>
  <c r="C190" i="9"/>
  <c r="D190" i="9" s="1"/>
  <c r="C191" i="9"/>
  <c r="D191" i="9" s="1"/>
  <c r="C192" i="9"/>
  <c r="D192" i="9" s="1"/>
  <c r="C193" i="9"/>
  <c r="D193" i="9" s="1"/>
  <c r="C194" i="9"/>
  <c r="D194" i="9" s="1"/>
  <c r="C195" i="9"/>
  <c r="D195" i="9" s="1"/>
  <c r="C196" i="9"/>
  <c r="D196" i="9" s="1"/>
  <c r="C197" i="9"/>
  <c r="D197" i="9" s="1"/>
  <c r="C198" i="9"/>
  <c r="D198" i="9" s="1"/>
  <c r="C199" i="9"/>
  <c r="D199" i="9" s="1"/>
  <c r="C200" i="9"/>
  <c r="D200" i="9" s="1"/>
  <c r="C201" i="9"/>
  <c r="D201" i="9" s="1"/>
  <c r="C202" i="9"/>
  <c r="D202" i="9" s="1"/>
  <c r="C203" i="9"/>
  <c r="D203" i="9" s="1"/>
  <c r="C204" i="9"/>
  <c r="D204" i="9" s="1"/>
  <c r="C205" i="9"/>
  <c r="D205" i="9" s="1"/>
  <c r="C206" i="9"/>
  <c r="D206" i="9" s="1"/>
  <c r="C207" i="9"/>
  <c r="D207" i="9" s="1"/>
  <c r="C208" i="9"/>
  <c r="D208" i="9" s="1"/>
  <c r="C209" i="9"/>
  <c r="D209" i="9" s="1"/>
  <c r="C210" i="9"/>
  <c r="D210" i="9" s="1"/>
  <c r="C211" i="9"/>
  <c r="D211" i="9" s="1"/>
  <c r="C212" i="9"/>
  <c r="D212" i="9" s="1"/>
  <c r="C213" i="9"/>
  <c r="D213" i="9" s="1"/>
  <c r="C214" i="9"/>
  <c r="D214" i="9" s="1"/>
  <c r="C215" i="9"/>
  <c r="D215" i="9" s="1"/>
  <c r="C216" i="9"/>
  <c r="D216" i="9" s="1"/>
  <c r="C217" i="9"/>
  <c r="D217" i="9" s="1"/>
  <c r="C218" i="9"/>
  <c r="D218" i="9" s="1"/>
  <c r="C219" i="9"/>
  <c r="D219" i="9" s="1"/>
  <c r="C220" i="9"/>
  <c r="D220" i="9" s="1"/>
  <c r="C221" i="9"/>
  <c r="D221" i="9" s="1"/>
  <c r="C222" i="9"/>
  <c r="D222" i="9" s="1"/>
  <c r="C223" i="9"/>
  <c r="D223" i="9" s="1"/>
  <c r="C224" i="9"/>
  <c r="D224" i="9" s="1"/>
  <c r="C225" i="9"/>
  <c r="D225" i="9" s="1"/>
  <c r="C226" i="9"/>
  <c r="D226" i="9" s="1"/>
  <c r="C227" i="9"/>
  <c r="D227" i="9" s="1"/>
  <c r="C228" i="9"/>
  <c r="D228" i="9" s="1"/>
  <c r="C229" i="9"/>
  <c r="D229" i="9" s="1"/>
  <c r="C230" i="9"/>
  <c r="D230" i="9" s="1"/>
  <c r="C231" i="9"/>
  <c r="D231" i="9" s="1"/>
  <c r="C232" i="9"/>
  <c r="D232" i="9" s="1"/>
  <c r="C233" i="9"/>
  <c r="D233" i="9" s="1"/>
  <c r="C234" i="9"/>
  <c r="D234" i="9" s="1"/>
  <c r="C235" i="9"/>
  <c r="D235" i="9" s="1"/>
  <c r="C236" i="9"/>
  <c r="D236" i="9" s="1"/>
  <c r="C237" i="9"/>
  <c r="D237" i="9" s="1"/>
  <c r="C238" i="9"/>
  <c r="D238" i="9" s="1"/>
  <c r="C239" i="9"/>
  <c r="D239" i="9" s="1"/>
  <c r="C240" i="9"/>
  <c r="D240" i="9" s="1"/>
  <c r="C241" i="9"/>
  <c r="D241" i="9" s="1"/>
  <c r="C242" i="9"/>
  <c r="D242" i="9" s="1"/>
  <c r="C243" i="9"/>
  <c r="D243" i="9" s="1"/>
  <c r="C244" i="9"/>
  <c r="D244" i="9" s="1"/>
  <c r="C245" i="9"/>
  <c r="D245" i="9" s="1"/>
  <c r="C246" i="9"/>
  <c r="D246" i="9" s="1"/>
  <c r="C247" i="9"/>
  <c r="D247" i="9" s="1"/>
  <c r="C248" i="9"/>
  <c r="D248" i="9" s="1"/>
  <c r="C249" i="9"/>
  <c r="D249" i="9" s="1"/>
  <c r="C250" i="9"/>
  <c r="D250" i="9" s="1"/>
  <c r="C251" i="9"/>
  <c r="D251" i="9" s="1"/>
  <c r="C252" i="9"/>
  <c r="D252" i="9" s="1"/>
  <c r="C253" i="9"/>
  <c r="D253" i="9" s="1"/>
  <c r="C254" i="9"/>
  <c r="D254" i="9" s="1"/>
  <c r="C255" i="9"/>
  <c r="D255" i="9" s="1"/>
  <c r="C256" i="9"/>
  <c r="D256" i="9" s="1"/>
  <c r="C257" i="9"/>
  <c r="D257" i="9" s="1"/>
  <c r="C258" i="9"/>
  <c r="D258" i="9" s="1"/>
  <c r="C259" i="9"/>
  <c r="D259" i="9" s="1"/>
  <c r="C260" i="9"/>
  <c r="D260" i="9" s="1"/>
  <c r="C261" i="9"/>
  <c r="D261" i="9" s="1"/>
  <c r="C262" i="9"/>
  <c r="D262" i="9" s="1"/>
  <c r="C263" i="9"/>
  <c r="D263" i="9" s="1"/>
  <c r="C264" i="9"/>
  <c r="D264" i="9" s="1"/>
  <c r="C265" i="9"/>
  <c r="D265" i="9" s="1"/>
  <c r="C266" i="9"/>
  <c r="D266" i="9" s="1"/>
  <c r="C267" i="9"/>
  <c r="D267" i="9" s="1"/>
  <c r="C268" i="9"/>
  <c r="D268" i="9" s="1"/>
  <c r="C269" i="9"/>
  <c r="D269" i="9" s="1"/>
  <c r="C270" i="9"/>
  <c r="D270" i="9" s="1"/>
  <c r="C271" i="9"/>
  <c r="D271" i="9" s="1"/>
  <c r="C272" i="9"/>
  <c r="D272" i="9" s="1"/>
  <c r="C273" i="9"/>
  <c r="D273" i="9" s="1"/>
  <c r="C274" i="9"/>
  <c r="D274" i="9" s="1"/>
  <c r="C275" i="9"/>
  <c r="D275" i="9" s="1"/>
  <c r="C276" i="9"/>
  <c r="D276" i="9" s="1"/>
  <c r="C277" i="9"/>
  <c r="D277" i="9" s="1"/>
  <c r="C278" i="9"/>
  <c r="D278" i="9" s="1"/>
  <c r="C279" i="9"/>
  <c r="D279" i="9" s="1"/>
  <c r="C280" i="9"/>
  <c r="D280" i="9" s="1"/>
  <c r="C281" i="9"/>
  <c r="D281" i="9" s="1"/>
  <c r="C282" i="9"/>
  <c r="D282" i="9" s="1"/>
  <c r="C283" i="9"/>
  <c r="D283" i="9" s="1"/>
  <c r="C284" i="9"/>
  <c r="D284" i="9" s="1"/>
  <c r="C285" i="9"/>
  <c r="D285" i="9" s="1"/>
  <c r="C286" i="9"/>
  <c r="D286" i="9" s="1"/>
  <c r="C287" i="9"/>
  <c r="D287" i="9" s="1"/>
  <c r="C288" i="9"/>
  <c r="D288" i="9" s="1"/>
  <c r="C289" i="9"/>
  <c r="D289" i="9" s="1"/>
  <c r="C290" i="9"/>
  <c r="D290" i="9" s="1"/>
  <c r="C291" i="9"/>
  <c r="D291" i="9" s="1"/>
  <c r="C292" i="9"/>
  <c r="D292" i="9" s="1"/>
  <c r="C293" i="9"/>
  <c r="D293" i="9" s="1"/>
  <c r="C294" i="9"/>
  <c r="D294" i="9" s="1"/>
  <c r="C295" i="9"/>
  <c r="D295" i="9" s="1"/>
  <c r="C296" i="9"/>
  <c r="D296" i="9" s="1"/>
  <c r="C297" i="9"/>
  <c r="D297" i="9" s="1"/>
  <c r="C298" i="9"/>
  <c r="D298" i="9" s="1"/>
  <c r="C299" i="9"/>
  <c r="D299" i="9" s="1"/>
  <c r="C300" i="9"/>
  <c r="D300" i="9" s="1"/>
  <c r="H10" i="8"/>
  <c r="I10" i="8" s="1"/>
  <c r="H11" i="8"/>
  <c r="I11" i="8" s="1"/>
  <c r="H12" i="8"/>
  <c r="I12" i="8" s="1"/>
  <c r="H13" i="8"/>
  <c r="I13" i="8" s="1"/>
  <c r="H14" i="8"/>
  <c r="I14" i="8" s="1"/>
  <c r="H15" i="8"/>
  <c r="I15" i="8" s="1"/>
  <c r="H16" i="8"/>
  <c r="I16" i="8" s="1"/>
  <c r="H17" i="8"/>
  <c r="I17" i="8" s="1"/>
  <c r="H18" i="8"/>
  <c r="I18" i="8" s="1"/>
  <c r="H19" i="8"/>
  <c r="I19" i="8" s="1"/>
  <c r="H20" i="8"/>
  <c r="I20" i="8" s="1"/>
  <c r="H21" i="8"/>
  <c r="I21" i="8" s="1"/>
  <c r="H22" i="8"/>
  <c r="I22" i="8" s="1"/>
  <c r="H23" i="8"/>
  <c r="I23" i="8" s="1"/>
  <c r="H24" i="8"/>
  <c r="I24" i="8" s="1"/>
  <c r="H25" i="8"/>
  <c r="I25" i="8" s="1"/>
  <c r="H26" i="8"/>
  <c r="I26" i="8" s="1"/>
  <c r="H27" i="8"/>
  <c r="I27" i="8" s="1"/>
  <c r="H28" i="8"/>
  <c r="I28" i="8" s="1"/>
  <c r="H29" i="8"/>
  <c r="I29" i="8" s="1"/>
  <c r="H30" i="8"/>
  <c r="I30" i="8" s="1"/>
  <c r="H31" i="8"/>
  <c r="I31" i="8" s="1"/>
  <c r="H32" i="8"/>
  <c r="I32" i="8" s="1"/>
  <c r="H33" i="8"/>
  <c r="I33" i="8" s="1"/>
  <c r="H34" i="8"/>
  <c r="I34" i="8" s="1"/>
  <c r="H35" i="8"/>
  <c r="I35" i="8" s="1"/>
  <c r="H36" i="8"/>
  <c r="I36" i="8" s="1"/>
  <c r="H37" i="8"/>
  <c r="I37" i="8" s="1"/>
  <c r="H38" i="8"/>
  <c r="I38" i="8" s="1"/>
  <c r="H39" i="8"/>
  <c r="I39" i="8" s="1"/>
  <c r="H40" i="8"/>
  <c r="I40" i="8" s="1"/>
  <c r="H41" i="8"/>
  <c r="I41" i="8" s="1"/>
  <c r="H42" i="8"/>
  <c r="I42" i="8" s="1"/>
  <c r="H43" i="8"/>
  <c r="I43" i="8" s="1"/>
  <c r="H44" i="8"/>
  <c r="I44" i="8" s="1"/>
  <c r="H45" i="8"/>
  <c r="I45" i="8" s="1"/>
  <c r="H46" i="8"/>
  <c r="I46" i="8" s="1"/>
  <c r="H47" i="8"/>
  <c r="I47" i="8" s="1"/>
  <c r="H48" i="8"/>
  <c r="I48" i="8" s="1"/>
  <c r="H49" i="8"/>
  <c r="I49" i="8" s="1"/>
  <c r="H50" i="8"/>
  <c r="I50" i="8" s="1"/>
  <c r="H51" i="8"/>
  <c r="I51" i="8" s="1"/>
  <c r="H52" i="8"/>
  <c r="I52" i="8" s="1"/>
  <c r="H53" i="8"/>
  <c r="I53" i="8" s="1"/>
  <c r="H54" i="8"/>
  <c r="I54" i="8" s="1"/>
  <c r="H55" i="8"/>
  <c r="I55" i="8" s="1"/>
  <c r="H56" i="8"/>
  <c r="I56" i="8" s="1"/>
  <c r="H57" i="8"/>
  <c r="I57" i="8" s="1"/>
  <c r="H58" i="8"/>
  <c r="I58" i="8" s="1"/>
  <c r="H59" i="8"/>
  <c r="I59" i="8" s="1"/>
  <c r="H60" i="8"/>
  <c r="I60" i="8" s="1"/>
  <c r="H61" i="8"/>
  <c r="I61" i="8" s="1"/>
  <c r="H62" i="8"/>
  <c r="I62" i="8" s="1"/>
  <c r="H63" i="8"/>
  <c r="I63" i="8" s="1"/>
  <c r="H64" i="8"/>
  <c r="I64" i="8" s="1"/>
  <c r="H65" i="8"/>
  <c r="I65" i="8" s="1"/>
  <c r="H66" i="8"/>
  <c r="I66" i="8" s="1"/>
  <c r="H67" i="8"/>
  <c r="I67" i="8" s="1"/>
  <c r="H68" i="8"/>
  <c r="I68" i="8" s="1"/>
  <c r="H69" i="8"/>
  <c r="I69" i="8" s="1"/>
  <c r="H70" i="8"/>
  <c r="I70" i="8" s="1"/>
  <c r="H71" i="8"/>
  <c r="I71" i="8" s="1"/>
  <c r="H72" i="8"/>
  <c r="I72" i="8" s="1"/>
  <c r="H73" i="8"/>
  <c r="I73" i="8" s="1"/>
  <c r="H74" i="8"/>
  <c r="I74" i="8" s="1"/>
  <c r="H75" i="8"/>
  <c r="I75" i="8" s="1"/>
  <c r="H76" i="8"/>
  <c r="I76" i="8" s="1"/>
  <c r="H77" i="8"/>
  <c r="I77" i="8" s="1"/>
  <c r="H78" i="8"/>
  <c r="I78" i="8" s="1"/>
  <c r="H79" i="8"/>
  <c r="I79" i="8" s="1"/>
  <c r="H80" i="8"/>
  <c r="I80" i="8" s="1"/>
  <c r="H81" i="8"/>
  <c r="I81" i="8" s="1"/>
  <c r="H82" i="8"/>
  <c r="I82" i="8" s="1"/>
  <c r="H83" i="8"/>
  <c r="I83" i="8" s="1"/>
  <c r="H84" i="8"/>
  <c r="I84" i="8" s="1"/>
  <c r="H85" i="8"/>
  <c r="I85" i="8" s="1"/>
  <c r="H86" i="8"/>
  <c r="I86" i="8" s="1"/>
  <c r="H87" i="8"/>
  <c r="I87" i="8" s="1"/>
  <c r="H88" i="8"/>
  <c r="I88" i="8" s="1"/>
  <c r="H89" i="8"/>
  <c r="I89" i="8" s="1"/>
  <c r="H90" i="8"/>
  <c r="I90" i="8" s="1"/>
  <c r="H91" i="8"/>
  <c r="I91" i="8" s="1"/>
  <c r="H92" i="8"/>
  <c r="I92" i="8" s="1"/>
  <c r="H93" i="8"/>
  <c r="I93" i="8" s="1"/>
  <c r="H94" i="8"/>
  <c r="I94" i="8" s="1"/>
  <c r="H95" i="8"/>
  <c r="I95" i="8" s="1"/>
  <c r="H96" i="8"/>
  <c r="I96" i="8" s="1"/>
  <c r="H97" i="8"/>
  <c r="I97" i="8" s="1"/>
  <c r="H98" i="8"/>
  <c r="I98" i="8" s="1"/>
  <c r="H99" i="8"/>
  <c r="I99" i="8" s="1"/>
  <c r="H100" i="8"/>
  <c r="I100" i="8" s="1"/>
  <c r="H101" i="8"/>
  <c r="I101" i="8" s="1"/>
  <c r="H102" i="8"/>
  <c r="I102" i="8" s="1"/>
  <c r="H103" i="8"/>
  <c r="I103" i="8" s="1"/>
  <c r="H104" i="8"/>
  <c r="I104" i="8" s="1"/>
  <c r="H105" i="8"/>
  <c r="I105" i="8" s="1"/>
  <c r="H106" i="8"/>
  <c r="I106" i="8" s="1"/>
  <c r="H107" i="8"/>
  <c r="I107" i="8" s="1"/>
  <c r="H108" i="8"/>
  <c r="I108" i="8" s="1"/>
  <c r="H109" i="8"/>
  <c r="I109" i="8" s="1"/>
  <c r="H110" i="8"/>
  <c r="I110" i="8" s="1"/>
  <c r="H111" i="8"/>
  <c r="I111" i="8" s="1"/>
  <c r="H112" i="8"/>
  <c r="I112" i="8" s="1"/>
  <c r="H113" i="8"/>
  <c r="I113" i="8" s="1"/>
  <c r="H114" i="8"/>
  <c r="I114" i="8" s="1"/>
  <c r="H115" i="8"/>
  <c r="I115" i="8" s="1"/>
  <c r="H116" i="8"/>
  <c r="I116" i="8" s="1"/>
  <c r="H117" i="8"/>
  <c r="I117" i="8" s="1"/>
  <c r="H118" i="8"/>
  <c r="I118" i="8" s="1"/>
  <c r="H119" i="8"/>
  <c r="I119" i="8" s="1"/>
  <c r="H120" i="8"/>
  <c r="I120" i="8" s="1"/>
  <c r="H121" i="8"/>
  <c r="I121" i="8" s="1"/>
  <c r="H122" i="8"/>
  <c r="I122" i="8" s="1"/>
  <c r="H123" i="8"/>
  <c r="I123" i="8" s="1"/>
  <c r="H124" i="8"/>
  <c r="I124" i="8" s="1"/>
  <c r="H125" i="8"/>
  <c r="I125" i="8" s="1"/>
  <c r="H126" i="8"/>
  <c r="I126" i="8" s="1"/>
  <c r="H127" i="8"/>
  <c r="I127" i="8" s="1"/>
  <c r="H128" i="8"/>
  <c r="I128" i="8" s="1"/>
  <c r="H129" i="8"/>
  <c r="I129" i="8" s="1"/>
  <c r="H130" i="8"/>
  <c r="I130" i="8" s="1"/>
  <c r="H131" i="8"/>
  <c r="I131" i="8" s="1"/>
  <c r="H132" i="8"/>
  <c r="I132" i="8" s="1"/>
  <c r="H133" i="8"/>
  <c r="I133" i="8" s="1"/>
  <c r="H134" i="8"/>
  <c r="I134" i="8" s="1"/>
  <c r="H135" i="8"/>
  <c r="I135" i="8" s="1"/>
  <c r="H136" i="8"/>
  <c r="I136" i="8" s="1"/>
  <c r="H137" i="8"/>
  <c r="I137" i="8" s="1"/>
  <c r="H138" i="8"/>
  <c r="I138" i="8" s="1"/>
  <c r="H139" i="8"/>
  <c r="I139" i="8" s="1"/>
  <c r="H140" i="8"/>
  <c r="I140" i="8" s="1"/>
  <c r="H141" i="8"/>
  <c r="I141" i="8" s="1"/>
  <c r="H142" i="8"/>
  <c r="I142" i="8" s="1"/>
  <c r="H143" i="8"/>
  <c r="I143" i="8" s="1"/>
  <c r="H144" i="8"/>
  <c r="I144" i="8" s="1"/>
  <c r="H145" i="8"/>
  <c r="I145" i="8" s="1"/>
  <c r="H146" i="8"/>
  <c r="I146" i="8" s="1"/>
  <c r="H147" i="8"/>
  <c r="I147" i="8" s="1"/>
  <c r="H148" i="8"/>
  <c r="I148" i="8" s="1"/>
  <c r="H149" i="8"/>
  <c r="I149" i="8" s="1"/>
  <c r="H150" i="8"/>
  <c r="I150" i="8" s="1"/>
  <c r="H151" i="8"/>
  <c r="I151" i="8" s="1"/>
  <c r="H152" i="8"/>
  <c r="I152" i="8" s="1"/>
  <c r="H153" i="8"/>
  <c r="I153" i="8" s="1"/>
  <c r="H154" i="8"/>
  <c r="I154" i="8" s="1"/>
  <c r="H155" i="8"/>
  <c r="I155" i="8" s="1"/>
  <c r="H156" i="8"/>
  <c r="I156" i="8" s="1"/>
  <c r="H157" i="8"/>
  <c r="I157" i="8" s="1"/>
  <c r="H158" i="8"/>
  <c r="I158" i="8" s="1"/>
  <c r="H159" i="8"/>
  <c r="I159" i="8" s="1"/>
  <c r="H160" i="8"/>
  <c r="I160" i="8" s="1"/>
  <c r="H161" i="8"/>
  <c r="I161" i="8" s="1"/>
  <c r="H162" i="8"/>
  <c r="I162" i="8" s="1"/>
  <c r="H163" i="8"/>
  <c r="I163" i="8" s="1"/>
  <c r="H164" i="8"/>
  <c r="I164" i="8" s="1"/>
  <c r="H165" i="8"/>
  <c r="I165" i="8" s="1"/>
  <c r="H166" i="8"/>
  <c r="I166" i="8" s="1"/>
  <c r="H167" i="8"/>
  <c r="I167" i="8" s="1"/>
  <c r="H168" i="8"/>
  <c r="I168" i="8" s="1"/>
  <c r="H169" i="8"/>
  <c r="I169" i="8" s="1"/>
  <c r="H170" i="8"/>
  <c r="I170" i="8" s="1"/>
  <c r="H171" i="8"/>
  <c r="I171" i="8" s="1"/>
  <c r="H172" i="8"/>
  <c r="I172" i="8" s="1"/>
  <c r="H173" i="8"/>
  <c r="I173" i="8" s="1"/>
  <c r="H174" i="8"/>
  <c r="I174" i="8" s="1"/>
  <c r="H175" i="8"/>
  <c r="I175" i="8" s="1"/>
  <c r="H176" i="8"/>
  <c r="I176" i="8" s="1"/>
  <c r="H177" i="8"/>
  <c r="I177" i="8" s="1"/>
  <c r="H178" i="8"/>
  <c r="I178" i="8" s="1"/>
  <c r="H179" i="8"/>
  <c r="I179" i="8" s="1"/>
  <c r="H180" i="8"/>
  <c r="I180" i="8" s="1"/>
  <c r="H181" i="8"/>
  <c r="I181" i="8" s="1"/>
  <c r="H182" i="8"/>
  <c r="I182" i="8" s="1"/>
  <c r="H183" i="8"/>
  <c r="I183" i="8" s="1"/>
  <c r="H184" i="8"/>
  <c r="I184" i="8" s="1"/>
  <c r="H185" i="8"/>
  <c r="I185" i="8" s="1"/>
  <c r="H186" i="8"/>
  <c r="I186" i="8" s="1"/>
  <c r="H187" i="8"/>
  <c r="I187" i="8" s="1"/>
  <c r="H188" i="8"/>
  <c r="I188" i="8" s="1"/>
  <c r="H189" i="8"/>
  <c r="I189" i="8" s="1"/>
  <c r="H190" i="8"/>
  <c r="I190" i="8" s="1"/>
  <c r="H191" i="8"/>
  <c r="I191" i="8" s="1"/>
  <c r="H192" i="8"/>
  <c r="I192" i="8" s="1"/>
  <c r="H193" i="8"/>
  <c r="I193" i="8" s="1"/>
  <c r="H194" i="8"/>
  <c r="I194" i="8" s="1"/>
  <c r="H195" i="8"/>
  <c r="I195" i="8" s="1"/>
  <c r="H196" i="8"/>
  <c r="I196" i="8" s="1"/>
  <c r="H197" i="8"/>
  <c r="I197" i="8" s="1"/>
  <c r="H198" i="8"/>
  <c r="I198" i="8" s="1"/>
  <c r="H199" i="8"/>
  <c r="I199" i="8" s="1"/>
  <c r="H200" i="8"/>
  <c r="I200" i="8" s="1"/>
  <c r="H201" i="8"/>
  <c r="I201" i="8" s="1"/>
  <c r="H202" i="8"/>
  <c r="I202" i="8" s="1"/>
  <c r="H203" i="8"/>
  <c r="I203" i="8" s="1"/>
  <c r="H204" i="8"/>
  <c r="I204" i="8" s="1"/>
  <c r="H205" i="8"/>
  <c r="I205" i="8" s="1"/>
  <c r="H206" i="8"/>
  <c r="I206" i="8" s="1"/>
  <c r="H207" i="8"/>
  <c r="I207" i="8" s="1"/>
  <c r="H208" i="8"/>
  <c r="I208" i="8" s="1"/>
  <c r="H209" i="8"/>
  <c r="I209" i="8" s="1"/>
  <c r="H210" i="8"/>
  <c r="I210" i="8" s="1"/>
  <c r="H211" i="8"/>
  <c r="I211" i="8" s="1"/>
  <c r="H212" i="8"/>
  <c r="I212" i="8" s="1"/>
  <c r="H213" i="8"/>
  <c r="I213" i="8" s="1"/>
  <c r="H214" i="8"/>
  <c r="I214" i="8" s="1"/>
  <c r="H215" i="8"/>
  <c r="I215" i="8" s="1"/>
  <c r="H216" i="8"/>
  <c r="I216" i="8" s="1"/>
  <c r="H217" i="8"/>
  <c r="I217" i="8" s="1"/>
  <c r="H218" i="8"/>
  <c r="I218" i="8" s="1"/>
  <c r="H219" i="8"/>
  <c r="I219" i="8" s="1"/>
  <c r="H220" i="8"/>
  <c r="I220" i="8" s="1"/>
  <c r="H221" i="8"/>
  <c r="I221" i="8" s="1"/>
  <c r="H222" i="8"/>
  <c r="I222" i="8" s="1"/>
  <c r="H223" i="8"/>
  <c r="I223" i="8" s="1"/>
  <c r="H224" i="8"/>
  <c r="I224" i="8" s="1"/>
  <c r="H225" i="8"/>
  <c r="I225" i="8" s="1"/>
  <c r="H226" i="8"/>
  <c r="I226" i="8" s="1"/>
  <c r="H227" i="8"/>
  <c r="I227" i="8" s="1"/>
  <c r="H228" i="8"/>
  <c r="I228" i="8" s="1"/>
  <c r="H229" i="8"/>
  <c r="I229" i="8" s="1"/>
  <c r="H230" i="8"/>
  <c r="I230" i="8" s="1"/>
  <c r="H231" i="8"/>
  <c r="I231" i="8" s="1"/>
  <c r="H232" i="8"/>
  <c r="I232" i="8" s="1"/>
  <c r="H233" i="8"/>
  <c r="I233" i="8" s="1"/>
  <c r="H234" i="8"/>
  <c r="I234" i="8" s="1"/>
  <c r="H235" i="8"/>
  <c r="I235" i="8" s="1"/>
  <c r="H236" i="8"/>
  <c r="I236" i="8" s="1"/>
  <c r="H237" i="8"/>
  <c r="I237" i="8" s="1"/>
  <c r="H238" i="8"/>
  <c r="I238" i="8" s="1"/>
  <c r="H239" i="8"/>
  <c r="I239" i="8" s="1"/>
  <c r="H240" i="8"/>
  <c r="I240" i="8" s="1"/>
  <c r="H241" i="8"/>
  <c r="I241" i="8" s="1"/>
  <c r="H242" i="8"/>
  <c r="I242" i="8" s="1"/>
  <c r="H243" i="8"/>
  <c r="I243" i="8" s="1"/>
  <c r="H244" i="8"/>
  <c r="I244" i="8" s="1"/>
  <c r="H245" i="8"/>
  <c r="I245" i="8" s="1"/>
  <c r="H246" i="8"/>
  <c r="I246" i="8" s="1"/>
  <c r="H247" i="8"/>
  <c r="I247" i="8" s="1"/>
  <c r="H248" i="8"/>
  <c r="I248" i="8" s="1"/>
  <c r="H249" i="8"/>
  <c r="I249" i="8" s="1"/>
  <c r="H250" i="8"/>
  <c r="I250" i="8" s="1"/>
  <c r="H251" i="8"/>
  <c r="I251" i="8" s="1"/>
  <c r="H252" i="8"/>
  <c r="I252" i="8" s="1"/>
  <c r="H253" i="8"/>
  <c r="I253" i="8" s="1"/>
  <c r="H254" i="8"/>
  <c r="I254" i="8" s="1"/>
  <c r="H255" i="8"/>
  <c r="I255" i="8" s="1"/>
  <c r="H256" i="8"/>
  <c r="I256" i="8" s="1"/>
  <c r="H257" i="8"/>
  <c r="I257" i="8" s="1"/>
  <c r="H258" i="8"/>
  <c r="I258" i="8" s="1"/>
  <c r="H259" i="8"/>
  <c r="I259" i="8" s="1"/>
  <c r="H260" i="8"/>
  <c r="I260" i="8" s="1"/>
  <c r="H261" i="8"/>
  <c r="I261" i="8" s="1"/>
  <c r="H262" i="8"/>
  <c r="I262" i="8" s="1"/>
  <c r="H263" i="8"/>
  <c r="I263" i="8" s="1"/>
  <c r="H264" i="8"/>
  <c r="I264" i="8" s="1"/>
  <c r="H265" i="8"/>
  <c r="I265" i="8" s="1"/>
  <c r="H266" i="8"/>
  <c r="I266" i="8" s="1"/>
  <c r="H267" i="8"/>
  <c r="I267" i="8" s="1"/>
  <c r="H268" i="8"/>
  <c r="I268" i="8" s="1"/>
  <c r="H269" i="8"/>
  <c r="I269" i="8" s="1"/>
  <c r="H270" i="8"/>
  <c r="I270" i="8" s="1"/>
  <c r="H271" i="8"/>
  <c r="I271" i="8" s="1"/>
  <c r="H272" i="8"/>
  <c r="I272" i="8" s="1"/>
  <c r="H273" i="8"/>
  <c r="I273" i="8" s="1"/>
  <c r="H274" i="8"/>
  <c r="I274" i="8" s="1"/>
  <c r="H275" i="8"/>
  <c r="I275" i="8" s="1"/>
  <c r="H276" i="8"/>
  <c r="I276" i="8" s="1"/>
  <c r="H277" i="8"/>
  <c r="I277" i="8" s="1"/>
  <c r="H278" i="8"/>
  <c r="I278" i="8" s="1"/>
  <c r="H279" i="8"/>
  <c r="I279" i="8" s="1"/>
  <c r="H280" i="8"/>
  <c r="I280" i="8" s="1"/>
  <c r="H281" i="8"/>
  <c r="I281" i="8" s="1"/>
  <c r="H282" i="8"/>
  <c r="I282" i="8" s="1"/>
  <c r="H283" i="8"/>
  <c r="I283" i="8" s="1"/>
  <c r="H284" i="8"/>
  <c r="I284" i="8" s="1"/>
  <c r="H285" i="8"/>
  <c r="I285" i="8" s="1"/>
  <c r="H286" i="8"/>
  <c r="I286" i="8" s="1"/>
  <c r="H287" i="8"/>
  <c r="I287" i="8" s="1"/>
  <c r="H288" i="8"/>
  <c r="I288" i="8" s="1"/>
  <c r="H289" i="8"/>
  <c r="I289" i="8" s="1"/>
  <c r="H290" i="8"/>
  <c r="I290" i="8" s="1"/>
  <c r="H291" i="8"/>
  <c r="I291" i="8" s="1"/>
  <c r="H292" i="8"/>
  <c r="I292" i="8" s="1"/>
  <c r="H293" i="8"/>
  <c r="I293" i="8" s="1"/>
  <c r="H294" i="8"/>
  <c r="I294" i="8" s="1"/>
  <c r="H295" i="8"/>
  <c r="I295" i="8" s="1"/>
  <c r="H296" i="8"/>
  <c r="I296" i="8" s="1"/>
  <c r="H297" i="8"/>
  <c r="I297" i="8" s="1"/>
  <c r="H298" i="8"/>
  <c r="I298" i="8" s="1"/>
  <c r="H299" i="8"/>
  <c r="I299" i="8" s="1"/>
  <c r="H300" i="8"/>
  <c r="I300" i="8" s="1"/>
  <c r="C9" i="8"/>
  <c r="D9" i="8" s="1"/>
  <c r="C10" i="8"/>
  <c r="D10" i="8" s="1"/>
  <c r="C11" i="8"/>
  <c r="D11" i="8" s="1"/>
  <c r="C12" i="8"/>
  <c r="D12" i="8" s="1"/>
  <c r="C13" i="8"/>
  <c r="D13" i="8" s="1"/>
  <c r="C14" i="8"/>
  <c r="D14" i="8" s="1"/>
  <c r="C15" i="8"/>
  <c r="D15" i="8" s="1"/>
  <c r="C16" i="8"/>
  <c r="D16" i="8" s="1"/>
  <c r="C17" i="8"/>
  <c r="D17" i="8" s="1"/>
  <c r="C18" i="8"/>
  <c r="D18" i="8" s="1"/>
  <c r="C19" i="8"/>
  <c r="D19" i="8" s="1"/>
  <c r="C20" i="8"/>
  <c r="D20" i="8" s="1"/>
  <c r="C21" i="8"/>
  <c r="D21" i="8" s="1"/>
  <c r="C22" i="8"/>
  <c r="D22" i="8" s="1"/>
  <c r="C23" i="8"/>
  <c r="D23" i="8" s="1"/>
  <c r="C24" i="8"/>
  <c r="D24" i="8" s="1"/>
  <c r="C25" i="8"/>
  <c r="D25" i="8" s="1"/>
  <c r="C26" i="8"/>
  <c r="D26" i="8" s="1"/>
  <c r="C27" i="8"/>
  <c r="D27" i="8" s="1"/>
  <c r="C28" i="8"/>
  <c r="D28" i="8" s="1"/>
  <c r="C29" i="8"/>
  <c r="D29" i="8" s="1"/>
  <c r="C30" i="8"/>
  <c r="D30" i="8" s="1"/>
  <c r="C31" i="8"/>
  <c r="D31" i="8" s="1"/>
  <c r="C32" i="8"/>
  <c r="D32" i="8" s="1"/>
  <c r="C33" i="8"/>
  <c r="D33" i="8" s="1"/>
  <c r="C34" i="8"/>
  <c r="D34" i="8" s="1"/>
  <c r="C35" i="8"/>
  <c r="D35" i="8" s="1"/>
  <c r="C36" i="8"/>
  <c r="D36" i="8" s="1"/>
  <c r="C37" i="8"/>
  <c r="D37" i="8" s="1"/>
  <c r="C38" i="8"/>
  <c r="D38" i="8" s="1"/>
  <c r="C39" i="8"/>
  <c r="D39" i="8" s="1"/>
  <c r="C40" i="8"/>
  <c r="D40" i="8" s="1"/>
  <c r="C41" i="8"/>
  <c r="D41" i="8" s="1"/>
  <c r="C42" i="8"/>
  <c r="D42" i="8" s="1"/>
  <c r="C43" i="8"/>
  <c r="D43" i="8" s="1"/>
  <c r="C44" i="8"/>
  <c r="D44" i="8" s="1"/>
  <c r="C45" i="8"/>
  <c r="D45" i="8" s="1"/>
  <c r="C46" i="8"/>
  <c r="D46" i="8" s="1"/>
  <c r="C47" i="8"/>
  <c r="D47" i="8" s="1"/>
  <c r="C48" i="8"/>
  <c r="D48" i="8" s="1"/>
  <c r="C49" i="8"/>
  <c r="D49" i="8" s="1"/>
  <c r="C50" i="8"/>
  <c r="D50" i="8" s="1"/>
  <c r="C51" i="8"/>
  <c r="D51" i="8" s="1"/>
  <c r="C52" i="8"/>
  <c r="D52" i="8" s="1"/>
  <c r="C53" i="8"/>
  <c r="D53" i="8" s="1"/>
  <c r="C54" i="8"/>
  <c r="D54" i="8" s="1"/>
  <c r="C55" i="8"/>
  <c r="D55" i="8" s="1"/>
  <c r="C56" i="8"/>
  <c r="D56" i="8" s="1"/>
  <c r="C57" i="8"/>
  <c r="D57" i="8" s="1"/>
  <c r="C58" i="8"/>
  <c r="D58" i="8" s="1"/>
  <c r="C59" i="8"/>
  <c r="D59" i="8" s="1"/>
  <c r="C60" i="8"/>
  <c r="D60" i="8" s="1"/>
  <c r="C61" i="8"/>
  <c r="D61" i="8" s="1"/>
  <c r="C62" i="8"/>
  <c r="D62" i="8" s="1"/>
  <c r="C63" i="8"/>
  <c r="D63" i="8" s="1"/>
  <c r="C64" i="8"/>
  <c r="D64" i="8" s="1"/>
  <c r="C65" i="8"/>
  <c r="D65" i="8" s="1"/>
  <c r="C66" i="8"/>
  <c r="D66" i="8" s="1"/>
  <c r="C67" i="8"/>
  <c r="D67" i="8" s="1"/>
  <c r="C68" i="8"/>
  <c r="D68" i="8" s="1"/>
  <c r="C69" i="8"/>
  <c r="D69" i="8" s="1"/>
  <c r="C70" i="8"/>
  <c r="D70" i="8" s="1"/>
  <c r="C71" i="8"/>
  <c r="D71" i="8" s="1"/>
  <c r="C72" i="8"/>
  <c r="D72" i="8" s="1"/>
  <c r="C73" i="8"/>
  <c r="D73" i="8" s="1"/>
  <c r="C74" i="8"/>
  <c r="D74" i="8" s="1"/>
  <c r="C75" i="8"/>
  <c r="D75" i="8" s="1"/>
  <c r="C76" i="8"/>
  <c r="D76" i="8" s="1"/>
  <c r="C77" i="8"/>
  <c r="D77" i="8" s="1"/>
  <c r="C78" i="8"/>
  <c r="D78" i="8" s="1"/>
  <c r="C79" i="8"/>
  <c r="D79" i="8" s="1"/>
  <c r="C80" i="8"/>
  <c r="D80" i="8" s="1"/>
  <c r="C81" i="8"/>
  <c r="D81" i="8" s="1"/>
  <c r="C82" i="8"/>
  <c r="D82" i="8" s="1"/>
  <c r="C83" i="8"/>
  <c r="D83" i="8" s="1"/>
  <c r="C84" i="8"/>
  <c r="D84" i="8" s="1"/>
  <c r="C85" i="8"/>
  <c r="D85" i="8" s="1"/>
  <c r="C86" i="8"/>
  <c r="D86" i="8" s="1"/>
  <c r="C87" i="8"/>
  <c r="D87" i="8" s="1"/>
  <c r="C88" i="8"/>
  <c r="D88" i="8" s="1"/>
  <c r="C89" i="8"/>
  <c r="D89" i="8" s="1"/>
  <c r="C90" i="8"/>
  <c r="D90" i="8" s="1"/>
  <c r="C91" i="8"/>
  <c r="D91" i="8" s="1"/>
  <c r="C92" i="8"/>
  <c r="D92" i="8" s="1"/>
  <c r="C93" i="8"/>
  <c r="D93" i="8" s="1"/>
  <c r="C94" i="8"/>
  <c r="D94" i="8" s="1"/>
  <c r="C95" i="8"/>
  <c r="D95" i="8" s="1"/>
  <c r="C96" i="8"/>
  <c r="D96" i="8" s="1"/>
  <c r="C97" i="8"/>
  <c r="D97" i="8" s="1"/>
  <c r="C98" i="8"/>
  <c r="D98" i="8" s="1"/>
  <c r="C99" i="8"/>
  <c r="D99" i="8" s="1"/>
  <c r="C100" i="8"/>
  <c r="D100" i="8" s="1"/>
  <c r="C101" i="8"/>
  <c r="D101" i="8" s="1"/>
  <c r="C102" i="8"/>
  <c r="D102" i="8" s="1"/>
  <c r="C103" i="8"/>
  <c r="D103" i="8" s="1"/>
  <c r="C104" i="8"/>
  <c r="D104" i="8" s="1"/>
  <c r="C105" i="8"/>
  <c r="D105" i="8" s="1"/>
  <c r="C106" i="8"/>
  <c r="D106" i="8" s="1"/>
  <c r="C107" i="8"/>
  <c r="D107" i="8" s="1"/>
  <c r="C108" i="8"/>
  <c r="D108" i="8" s="1"/>
  <c r="C109" i="8"/>
  <c r="D109" i="8" s="1"/>
  <c r="C110" i="8"/>
  <c r="D110" i="8" s="1"/>
  <c r="C111" i="8"/>
  <c r="D111" i="8" s="1"/>
  <c r="C112" i="8"/>
  <c r="D112" i="8" s="1"/>
  <c r="C113" i="8"/>
  <c r="D113" i="8" s="1"/>
  <c r="C114" i="8"/>
  <c r="D114" i="8" s="1"/>
  <c r="C115" i="8"/>
  <c r="D115" i="8" s="1"/>
  <c r="C116" i="8"/>
  <c r="D116" i="8" s="1"/>
  <c r="C117" i="8"/>
  <c r="D117" i="8" s="1"/>
  <c r="C118" i="8"/>
  <c r="D118" i="8" s="1"/>
  <c r="C119" i="8"/>
  <c r="D119" i="8" s="1"/>
  <c r="C120" i="8"/>
  <c r="D120" i="8" s="1"/>
  <c r="C121" i="8"/>
  <c r="D121" i="8" s="1"/>
  <c r="C122" i="8"/>
  <c r="D122" i="8" s="1"/>
  <c r="C123" i="8"/>
  <c r="D123" i="8" s="1"/>
  <c r="C124" i="8"/>
  <c r="D124" i="8" s="1"/>
  <c r="C125" i="8"/>
  <c r="D125" i="8" s="1"/>
  <c r="C126" i="8"/>
  <c r="D126" i="8" s="1"/>
  <c r="C127" i="8"/>
  <c r="D127" i="8" s="1"/>
  <c r="C128" i="8"/>
  <c r="D128" i="8" s="1"/>
  <c r="C129" i="8"/>
  <c r="D129" i="8" s="1"/>
  <c r="C130" i="8"/>
  <c r="D130" i="8" s="1"/>
  <c r="C131" i="8"/>
  <c r="D131" i="8" s="1"/>
  <c r="C132" i="8"/>
  <c r="D132" i="8" s="1"/>
  <c r="C133" i="8"/>
  <c r="D133" i="8" s="1"/>
  <c r="C134" i="8"/>
  <c r="D134" i="8" s="1"/>
  <c r="C135" i="8"/>
  <c r="D135" i="8" s="1"/>
  <c r="C136" i="8"/>
  <c r="D136" i="8" s="1"/>
  <c r="C137" i="8"/>
  <c r="D137" i="8" s="1"/>
  <c r="C138" i="8"/>
  <c r="D138" i="8" s="1"/>
  <c r="C139" i="8"/>
  <c r="D139" i="8" s="1"/>
  <c r="C140" i="8"/>
  <c r="D140" i="8" s="1"/>
  <c r="C141" i="8"/>
  <c r="D141" i="8" s="1"/>
  <c r="C142" i="8"/>
  <c r="D142" i="8" s="1"/>
  <c r="C143" i="8"/>
  <c r="D143" i="8" s="1"/>
  <c r="C144" i="8"/>
  <c r="D144" i="8" s="1"/>
  <c r="C145" i="8"/>
  <c r="D145" i="8" s="1"/>
  <c r="C146" i="8"/>
  <c r="D146" i="8" s="1"/>
  <c r="C147" i="8"/>
  <c r="D147" i="8" s="1"/>
  <c r="C148" i="8"/>
  <c r="D148" i="8" s="1"/>
  <c r="C149" i="8"/>
  <c r="D149" i="8" s="1"/>
  <c r="C150" i="8"/>
  <c r="D150" i="8" s="1"/>
  <c r="C151" i="8"/>
  <c r="D151" i="8" s="1"/>
  <c r="C152" i="8"/>
  <c r="D152" i="8" s="1"/>
  <c r="C153" i="8"/>
  <c r="D153" i="8" s="1"/>
  <c r="C154" i="8"/>
  <c r="D154" i="8" s="1"/>
  <c r="C155" i="8"/>
  <c r="D155" i="8" s="1"/>
  <c r="C156" i="8"/>
  <c r="D156" i="8" s="1"/>
  <c r="C157" i="8"/>
  <c r="D157" i="8" s="1"/>
  <c r="C158" i="8"/>
  <c r="D158" i="8" s="1"/>
  <c r="C159" i="8"/>
  <c r="D159" i="8" s="1"/>
  <c r="C160" i="8"/>
  <c r="D160" i="8" s="1"/>
  <c r="C161" i="8"/>
  <c r="D161" i="8" s="1"/>
  <c r="C162" i="8"/>
  <c r="D162" i="8" s="1"/>
  <c r="C163" i="8"/>
  <c r="D163" i="8" s="1"/>
  <c r="C164" i="8"/>
  <c r="D164" i="8" s="1"/>
  <c r="C165" i="8"/>
  <c r="D165" i="8" s="1"/>
  <c r="C166" i="8"/>
  <c r="D166" i="8" s="1"/>
  <c r="C167" i="8"/>
  <c r="D167" i="8" s="1"/>
  <c r="C168" i="8"/>
  <c r="D168" i="8" s="1"/>
  <c r="C169" i="8"/>
  <c r="D169" i="8" s="1"/>
  <c r="C170" i="8"/>
  <c r="D170" i="8" s="1"/>
  <c r="C171" i="8"/>
  <c r="D171" i="8" s="1"/>
  <c r="C172" i="8"/>
  <c r="D172" i="8" s="1"/>
  <c r="C173" i="8"/>
  <c r="D173" i="8" s="1"/>
  <c r="C174" i="8"/>
  <c r="D174" i="8" s="1"/>
  <c r="C175" i="8"/>
  <c r="D175" i="8" s="1"/>
  <c r="C176" i="8"/>
  <c r="D176" i="8" s="1"/>
  <c r="C177" i="8"/>
  <c r="D177" i="8" s="1"/>
  <c r="C178" i="8"/>
  <c r="D178" i="8" s="1"/>
  <c r="C179" i="8"/>
  <c r="D179" i="8" s="1"/>
  <c r="C180" i="8"/>
  <c r="D180" i="8" s="1"/>
  <c r="C181" i="8"/>
  <c r="D181" i="8" s="1"/>
  <c r="C182" i="8"/>
  <c r="D182" i="8" s="1"/>
  <c r="C183" i="8"/>
  <c r="D183" i="8" s="1"/>
  <c r="C184" i="8"/>
  <c r="D184" i="8" s="1"/>
  <c r="C185" i="8"/>
  <c r="D185" i="8" s="1"/>
  <c r="C186" i="8"/>
  <c r="D186" i="8" s="1"/>
  <c r="C187" i="8"/>
  <c r="D187" i="8" s="1"/>
  <c r="C188" i="8"/>
  <c r="D188" i="8" s="1"/>
  <c r="C189" i="8"/>
  <c r="D189" i="8" s="1"/>
  <c r="C190" i="8"/>
  <c r="D190" i="8" s="1"/>
  <c r="C191" i="8"/>
  <c r="D191" i="8" s="1"/>
  <c r="C192" i="8"/>
  <c r="D192" i="8" s="1"/>
  <c r="C193" i="8"/>
  <c r="D193" i="8" s="1"/>
  <c r="C194" i="8"/>
  <c r="D194" i="8" s="1"/>
  <c r="C195" i="8"/>
  <c r="D195" i="8" s="1"/>
  <c r="C196" i="8"/>
  <c r="D196" i="8" s="1"/>
  <c r="C197" i="8"/>
  <c r="D197" i="8" s="1"/>
  <c r="C198" i="8"/>
  <c r="D198" i="8" s="1"/>
  <c r="C199" i="8"/>
  <c r="D199" i="8" s="1"/>
  <c r="C200" i="8"/>
  <c r="D200" i="8" s="1"/>
  <c r="C201" i="8"/>
  <c r="D201" i="8" s="1"/>
  <c r="C202" i="8"/>
  <c r="D202" i="8" s="1"/>
  <c r="C203" i="8"/>
  <c r="D203" i="8" s="1"/>
  <c r="C204" i="8"/>
  <c r="D204" i="8" s="1"/>
  <c r="C205" i="8"/>
  <c r="D205" i="8" s="1"/>
  <c r="C206" i="8"/>
  <c r="D206" i="8" s="1"/>
  <c r="C207" i="8"/>
  <c r="D207" i="8" s="1"/>
  <c r="C208" i="8"/>
  <c r="D208" i="8" s="1"/>
  <c r="C209" i="8"/>
  <c r="D209" i="8" s="1"/>
  <c r="C210" i="8"/>
  <c r="D210" i="8" s="1"/>
  <c r="C211" i="8"/>
  <c r="D211" i="8" s="1"/>
  <c r="C212" i="8"/>
  <c r="D212" i="8" s="1"/>
  <c r="C213" i="8"/>
  <c r="D213" i="8" s="1"/>
  <c r="C214" i="8"/>
  <c r="D214" i="8" s="1"/>
  <c r="C215" i="8"/>
  <c r="D215" i="8" s="1"/>
  <c r="C216" i="8"/>
  <c r="D216" i="8" s="1"/>
  <c r="C217" i="8"/>
  <c r="D217" i="8" s="1"/>
  <c r="C218" i="8"/>
  <c r="D218" i="8" s="1"/>
  <c r="C219" i="8"/>
  <c r="D219" i="8" s="1"/>
  <c r="C220" i="8"/>
  <c r="D220" i="8" s="1"/>
  <c r="C221" i="8"/>
  <c r="D221" i="8" s="1"/>
  <c r="C222" i="8"/>
  <c r="D222" i="8" s="1"/>
  <c r="C223" i="8"/>
  <c r="D223" i="8" s="1"/>
  <c r="C224" i="8"/>
  <c r="D224" i="8" s="1"/>
  <c r="C225" i="8"/>
  <c r="D225" i="8" s="1"/>
  <c r="C226" i="8"/>
  <c r="D226" i="8" s="1"/>
  <c r="C227" i="8"/>
  <c r="D227" i="8" s="1"/>
  <c r="C228" i="8"/>
  <c r="D228" i="8" s="1"/>
  <c r="C229" i="8"/>
  <c r="D229" i="8" s="1"/>
  <c r="C230" i="8"/>
  <c r="D230" i="8" s="1"/>
  <c r="C231" i="8"/>
  <c r="D231" i="8" s="1"/>
  <c r="C232" i="8"/>
  <c r="D232" i="8" s="1"/>
  <c r="C233" i="8"/>
  <c r="D233" i="8" s="1"/>
  <c r="C234" i="8"/>
  <c r="D234" i="8" s="1"/>
  <c r="C235" i="8"/>
  <c r="D235" i="8" s="1"/>
  <c r="C236" i="8"/>
  <c r="D236" i="8" s="1"/>
  <c r="C237" i="8"/>
  <c r="D237" i="8" s="1"/>
  <c r="C238" i="8"/>
  <c r="D238" i="8" s="1"/>
  <c r="C239" i="8"/>
  <c r="D239" i="8" s="1"/>
  <c r="C240" i="8"/>
  <c r="D240" i="8" s="1"/>
  <c r="C241" i="8"/>
  <c r="D241" i="8" s="1"/>
  <c r="C242" i="8"/>
  <c r="D242" i="8" s="1"/>
  <c r="C243" i="8"/>
  <c r="D243" i="8" s="1"/>
  <c r="C244" i="8"/>
  <c r="D244" i="8" s="1"/>
  <c r="C245" i="8"/>
  <c r="D245" i="8" s="1"/>
  <c r="C246" i="8"/>
  <c r="D246" i="8" s="1"/>
  <c r="C247" i="8"/>
  <c r="D247" i="8" s="1"/>
  <c r="C248" i="8"/>
  <c r="D248" i="8" s="1"/>
  <c r="C249" i="8"/>
  <c r="D249" i="8" s="1"/>
  <c r="C250" i="8"/>
  <c r="D250" i="8" s="1"/>
  <c r="C251" i="8"/>
  <c r="D251" i="8" s="1"/>
  <c r="C252" i="8"/>
  <c r="D252" i="8" s="1"/>
  <c r="C253" i="8"/>
  <c r="D253" i="8" s="1"/>
  <c r="C254" i="8"/>
  <c r="D254" i="8" s="1"/>
  <c r="C255" i="8"/>
  <c r="D255" i="8" s="1"/>
  <c r="C256" i="8"/>
  <c r="D256" i="8" s="1"/>
  <c r="C257" i="8"/>
  <c r="D257" i="8" s="1"/>
  <c r="C258" i="8"/>
  <c r="D258" i="8" s="1"/>
  <c r="C259" i="8"/>
  <c r="D259" i="8" s="1"/>
  <c r="C260" i="8"/>
  <c r="D260" i="8" s="1"/>
  <c r="C261" i="8"/>
  <c r="D261" i="8" s="1"/>
  <c r="C262" i="8"/>
  <c r="D262" i="8" s="1"/>
  <c r="C263" i="8"/>
  <c r="D263" i="8" s="1"/>
  <c r="C264" i="8"/>
  <c r="D264" i="8" s="1"/>
  <c r="C265" i="8"/>
  <c r="D265" i="8" s="1"/>
  <c r="C266" i="8"/>
  <c r="D266" i="8" s="1"/>
  <c r="C267" i="8"/>
  <c r="D267" i="8" s="1"/>
  <c r="C268" i="8"/>
  <c r="D268" i="8" s="1"/>
  <c r="C269" i="8"/>
  <c r="D269" i="8" s="1"/>
  <c r="C270" i="8"/>
  <c r="D270" i="8" s="1"/>
  <c r="C271" i="8"/>
  <c r="D271" i="8" s="1"/>
  <c r="C272" i="8"/>
  <c r="D272" i="8" s="1"/>
  <c r="C273" i="8"/>
  <c r="D273" i="8" s="1"/>
  <c r="C274" i="8"/>
  <c r="D274" i="8" s="1"/>
  <c r="C275" i="8"/>
  <c r="D275" i="8" s="1"/>
  <c r="C276" i="8"/>
  <c r="D276" i="8" s="1"/>
  <c r="C277" i="8"/>
  <c r="D277" i="8" s="1"/>
  <c r="C278" i="8"/>
  <c r="D278" i="8" s="1"/>
  <c r="C279" i="8"/>
  <c r="D279" i="8" s="1"/>
  <c r="C280" i="8"/>
  <c r="D280" i="8" s="1"/>
  <c r="C281" i="8"/>
  <c r="D281" i="8" s="1"/>
  <c r="C282" i="8"/>
  <c r="D282" i="8" s="1"/>
  <c r="C283" i="8"/>
  <c r="D283" i="8" s="1"/>
  <c r="C284" i="8"/>
  <c r="D284" i="8" s="1"/>
  <c r="C285" i="8"/>
  <c r="D285" i="8" s="1"/>
  <c r="C286" i="8"/>
  <c r="D286" i="8" s="1"/>
  <c r="C287" i="8"/>
  <c r="D287" i="8" s="1"/>
  <c r="C288" i="8"/>
  <c r="D288" i="8" s="1"/>
  <c r="C289" i="8"/>
  <c r="D289" i="8" s="1"/>
  <c r="C290" i="8"/>
  <c r="D290" i="8" s="1"/>
  <c r="C291" i="8"/>
  <c r="D291" i="8" s="1"/>
  <c r="C292" i="8"/>
  <c r="D292" i="8" s="1"/>
  <c r="C293" i="8"/>
  <c r="D293" i="8" s="1"/>
  <c r="C294" i="8"/>
  <c r="D294" i="8" s="1"/>
  <c r="C295" i="8"/>
  <c r="D295" i="8" s="1"/>
  <c r="C296" i="8"/>
  <c r="D296" i="8" s="1"/>
  <c r="C297" i="8"/>
  <c r="D297" i="8" s="1"/>
  <c r="C298" i="8"/>
  <c r="D298" i="8" s="1"/>
  <c r="C299" i="8"/>
  <c r="D299" i="8" s="1"/>
  <c r="C300" i="8"/>
  <c r="D300" i="8" s="1"/>
  <c r="H10" i="7"/>
  <c r="I10" i="7" s="1"/>
  <c r="H11" i="7"/>
  <c r="I11" i="7" s="1"/>
  <c r="H12" i="7"/>
  <c r="I12" i="7" s="1"/>
  <c r="H13" i="7"/>
  <c r="I13" i="7" s="1"/>
  <c r="H14" i="7"/>
  <c r="I14" i="7" s="1"/>
  <c r="H15" i="7"/>
  <c r="I15" i="7" s="1"/>
  <c r="H16" i="7"/>
  <c r="I16" i="7" s="1"/>
  <c r="H17" i="7"/>
  <c r="I17" i="7" s="1"/>
  <c r="H18" i="7"/>
  <c r="I18" i="7" s="1"/>
  <c r="H19" i="7"/>
  <c r="I19" i="7" s="1"/>
  <c r="H20" i="7"/>
  <c r="I20" i="7" s="1"/>
  <c r="H21" i="7"/>
  <c r="I21" i="7" s="1"/>
  <c r="H22" i="7"/>
  <c r="I22" i="7" s="1"/>
  <c r="H23" i="7"/>
  <c r="I23" i="7" s="1"/>
  <c r="H24" i="7"/>
  <c r="I24" i="7" s="1"/>
  <c r="H25" i="7"/>
  <c r="I25" i="7" s="1"/>
  <c r="H26" i="7"/>
  <c r="I26" i="7" s="1"/>
  <c r="H27" i="7"/>
  <c r="I27" i="7" s="1"/>
  <c r="H28" i="7"/>
  <c r="I28" i="7" s="1"/>
  <c r="H29" i="7"/>
  <c r="I29" i="7" s="1"/>
  <c r="H30" i="7"/>
  <c r="I30" i="7" s="1"/>
  <c r="H31" i="7"/>
  <c r="I31" i="7" s="1"/>
  <c r="H32" i="7"/>
  <c r="I32" i="7" s="1"/>
  <c r="H33" i="7"/>
  <c r="I33" i="7" s="1"/>
  <c r="H34" i="7"/>
  <c r="I34" i="7" s="1"/>
  <c r="H35" i="7"/>
  <c r="I35" i="7" s="1"/>
  <c r="H36" i="7"/>
  <c r="I36" i="7" s="1"/>
  <c r="H37" i="7"/>
  <c r="I37" i="7" s="1"/>
  <c r="H38" i="7"/>
  <c r="I38" i="7" s="1"/>
  <c r="H39" i="7"/>
  <c r="I39" i="7" s="1"/>
  <c r="H40" i="7"/>
  <c r="I40" i="7" s="1"/>
  <c r="H41" i="7"/>
  <c r="I41" i="7" s="1"/>
  <c r="H42" i="7"/>
  <c r="I42" i="7" s="1"/>
  <c r="H43" i="7"/>
  <c r="I43" i="7" s="1"/>
  <c r="H44" i="7"/>
  <c r="I44" i="7" s="1"/>
  <c r="H45" i="7"/>
  <c r="I45" i="7" s="1"/>
  <c r="H46" i="7"/>
  <c r="I46" i="7" s="1"/>
  <c r="H47" i="7"/>
  <c r="I47" i="7" s="1"/>
  <c r="H48" i="7"/>
  <c r="I48" i="7" s="1"/>
  <c r="H49" i="7"/>
  <c r="I49" i="7" s="1"/>
  <c r="H50" i="7"/>
  <c r="I50" i="7" s="1"/>
  <c r="H51" i="7"/>
  <c r="I51" i="7" s="1"/>
  <c r="H52" i="7"/>
  <c r="I52" i="7" s="1"/>
  <c r="H53" i="7"/>
  <c r="I53" i="7" s="1"/>
  <c r="H54" i="7"/>
  <c r="I54" i="7" s="1"/>
  <c r="H55" i="7"/>
  <c r="I55" i="7" s="1"/>
  <c r="H56" i="7"/>
  <c r="I56" i="7" s="1"/>
  <c r="H57" i="7"/>
  <c r="I57" i="7" s="1"/>
  <c r="H58" i="7"/>
  <c r="I58" i="7" s="1"/>
  <c r="H59" i="7"/>
  <c r="I59" i="7" s="1"/>
  <c r="H60" i="7"/>
  <c r="I60" i="7" s="1"/>
  <c r="H61" i="7"/>
  <c r="I61" i="7" s="1"/>
  <c r="H62" i="7"/>
  <c r="I62" i="7" s="1"/>
  <c r="H63" i="7"/>
  <c r="I63" i="7" s="1"/>
  <c r="H64" i="7"/>
  <c r="I64" i="7" s="1"/>
  <c r="H65" i="7"/>
  <c r="I65" i="7" s="1"/>
  <c r="H66" i="7"/>
  <c r="I66" i="7" s="1"/>
  <c r="H67" i="7"/>
  <c r="I67" i="7" s="1"/>
  <c r="H68" i="7"/>
  <c r="I68" i="7" s="1"/>
  <c r="H69" i="7"/>
  <c r="I69" i="7" s="1"/>
  <c r="H70" i="7"/>
  <c r="I70" i="7" s="1"/>
  <c r="H71" i="7"/>
  <c r="I71" i="7" s="1"/>
  <c r="H72" i="7"/>
  <c r="I72" i="7" s="1"/>
  <c r="H73" i="7"/>
  <c r="I73" i="7" s="1"/>
  <c r="H74" i="7"/>
  <c r="I74" i="7" s="1"/>
  <c r="H75" i="7"/>
  <c r="I75" i="7" s="1"/>
  <c r="H76" i="7"/>
  <c r="I76" i="7" s="1"/>
  <c r="H77" i="7"/>
  <c r="I77" i="7" s="1"/>
  <c r="H78" i="7"/>
  <c r="I78" i="7" s="1"/>
  <c r="H79" i="7"/>
  <c r="I79" i="7" s="1"/>
  <c r="H80" i="7"/>
  <c r="I80" i="7" s="1"/>
  <c r="H81" i="7"/>
  <c r="I81" i="7" s="1"/>
  <c r="H82" i="7"/>
  <c r="I82" i="7" s="1"/>
  <c r="H83" i="7"/>
  <c r="I83" i="7" s="1"/>
  <c r="H84" i="7"/>
  <c r="I84" i="7" s="1"/>
  <c r="H85" i="7"/>
  <c r="I85" i="7" s="1"/>
  <c r="H86" i="7"/>
  <c r="I86" i="7" s="1"/>
  <c r="H87" i="7"/>
  <c r="I87" i="7" s="1"/>
  <c r="H88" i="7"/>
  <c r="I88" i="7" s="1"/>
  <c r="H89" i="7"/>
  <c r="I89" i="7" s="1"/>
  <c r="H90" i="7"/>
  <c r="I90" i="7" s="1"/>
  <c r="H91" i="7"/>
  <c r="I91" i="7" s="1"/>
  <c r="H92" i="7"/>
  <c r="I92" i="7" s="1"/>
  <c r="H93" i="7"/>
  <c r="I93" i="7" s="1"/>
  <c r="H94" i="7"/>
  <c r="I94" i="7" s="1"/>
  <c r="H95" i="7"/>
  <c r="I95" i="7" s="1"/>
  <c r="H96" i="7"/>
  <c r="I96" i="7" s="1"/>
  <c r="H97" i="7"/>
  <c r="I97" i="7" s="1"/>
  <c r="H98" i="7"/>
  <c r="I98" i="7" s="1"/>
  <c r="H99" i="7"/>
  <c r="I99" i="7" s="1"/>
  <c r="H100" i="7"/>
  <c r="I100" i="7" s="1"/>
  <c r="H101" i="7"/>
  <c r="I101" i="7" s="1"/>
  <c r="H102" i="7"/>
  <c r="I102" i="7" s="1"/>
  <c r="H103" i="7"/>
  <c r="I103" i="7" s="1"/>
  <c r="H104" i="7"/>
  <c r="I104" i="7" s="1"/>
  <c r="H105" i="7"/>
  <c r="I105" i="7" s="1"/>
  <c r="H106" i="7"/>
  <c r="I106" i="7" s="1"/>
  <c r="H107" i="7"/>
  <c r="I107" i="7" s="1"/>
  <c r="H108" i="7"/>
  <c r="I108" i="7" s="1"/>
  <c r="H109" i="7"/>
  <c r="I109" i="7" s="1"/>
  <c r="H110" i="7"/>
  <c r="I110" i="7" s="1"/>
  <c r="H111" i="7"/>
  <c r="I111" i="7" s="1"/>
  <c r="H112" i="7"/>
  <c r="I112" i="7" s="1"/>
  <c r="H113" i="7"/>
  <c r="I113" i="7" s="1"/>
  <c r="H114" i="7"/>
  <c r="I114" i="7" s="1"/>
  <c r="H115" i="7"/>
  <c r="I115" i="7" s="1"/>
  <c r="H116" i="7"/>
  <c r="I116" i="7" s="1"/>
  <c r="H117" i="7"/>
  <c r="I117" i="7" s="1"/>
  <c r="H118" i="7"/>
  <c r="I118" i="7" s="1"/>
  <c r="H119" i="7"/>
  <c r="I119" i="7" s="1"/>
  <c r="H120" i="7"/>
  <c r="I120" i="7" s="1"/>
  <c r="H121" i="7"/>
  <c r="I121" i="7" s="1"/>
  <c r="H122" i="7"/>
  <c r="I122" i="7" s="1"/>
  <c r="H123" i="7"/>
  <c r="I123" i="7" s="1"/>
  <c r="H124" i="7"/>
  <c r="I124" i="7" s="1"/>
  <c r="H125" i="7"/>
  <c r="I125" i="7" s="1"/>
  <c r="H126" i="7"/>
  <c r="I126" i="7" s="1"/>
  <c r="H127" i="7"/>
  <c r="I127" i="7" s="1"/>
  <c r="H128" i="7"/>
  <c r="I128" i="7" s="1"/>
  <c r="H129" i="7"/>
  <c r="I129" i="7" s="1"/>
  <c r="H130" i="7"/>
  <c r="I130" i="7" s="1"/>
  <c r="H131" i="7"/>
  <c r="I131" i="7" s="1"/>
  <c r="H132" i="7"/>
  <c r="I132" i="7" s="1"/>
  <c r="H133" i="7"/>
  <c r="I133" i="7" s="1"/>
  <c r="H134" i="7"/>
  <c r="I134" i="7" s="1"/>
  <c r="H135" i="7"/>
  <c r="I135" i="7" s="1"/>
  <c r="H136" i="7"/>
  <c r="I136" i="7" s="1"/>
  <c r="H137" i="7"/>
  <c r="I137" i="7" s="1"/>
  <c r="H138" i="7"/>
  <c r="I138" i="7" s="1"/>
  <c r="H139" i="7"/>
  <c r="I139" i="7" s="1"/>
  <c r="H140" i="7"/>
  <c r="I140" i="7" s="1"/>
  <c r="H141" i="7"/>
  <c r="I141" i="7" s="1"/>
  <c r="H142" i="7"/>
  <c r="I142" i="7" s="1"/>
  <c r="H143" i="7"/>
  <c r="I143" i="7" s="1"/>
  <c r="H144" i="7"/>
  <c r="I144" i="7" s="1"/>
  <c r="H145" i="7"/>
  <c r="I145" i="7" s="1"/>
  <c r="H146" i="7"/>
  <c r="I146" i="7" s="1"/>
  <c r="H147" i="7"/>
  <c r="I147" i="7" s="1"/>
  <c r="H148" i="7"/>
  <c r="I148" i="7" s="1"/>
  <c r="H149" i="7"/>
  <c r="I149" i="7" s="1"/>
  <c r="H150" i="7"/>
  <c r="I150" i="7" s="1"/>
  <c r="H151" i="7"/>
  <c r="I151" i="7" s="1"/>
  <c r="H152" i="7"/>
  <c r="I152" i="7" s="1"/>
  <c r="H153" i="7"/>
  <c r="I153" i="7" s="1"/>
  <c r="H154" i="7"/>
  <c r="I154" i="7" s="1"/>
  <c r="H155" i="7"/>
  <c r="I155" i="7" s="1"/>
  <c r="H156" i="7"/>
  <c r="I156" i="7" s="1"/>
  <c r="H157" i="7"/>
  <c r="I157" i="7" s="1"/>
  <c r="H158" i="7"/>
  <c r="I158" i="7" s="1"/>
  <c r="H159" i="7"/>
  <c r="I159" i="7" s="1"/>
  <c r="H160" i="7"/>
  <c r="I160" i="7" s="1"/>
  <c r="H161" i="7"/>
  <c r="I161" i="7" s="1"/>
  <c r="H162" i="7"/>
  <c r="I162" i="7" s="1"/>
  <c r="H163" i="7"/>
  <c r="I163" i="7" s="1"/>
  <c r="H164" i="7"/>
  <c r="I164" i="7" s="1"/>
  <c r="H165" i="7"/>
  <c r="I165" i="7" s="1"/>
  <c r="H166" i="7"/>
  <c r="I166" i="7" s="1"/>
  <c r="H167" i="7"/>
  <c r="I167" i="7" s="1"/>
  <c r="H168" i="7"/>
  <c r="I168" i="7" s="1"/>
  <c r="H169" i="7"/>
  <c r="I169" i="7" s="1"/>
  <c r="H170" i="7"/>
  <c r="I170" i="7" s="1"/>
  <c r="H171" i="7"/>
  <c r="I171" i="7" s="1"/>
  <c r="H172" i="7"/>
  <c r="I172" i="7" s="1"/>
  <c r="H173" i="7"/>
  <c r="I173" i="7" s="1"/>
  <c r="H174" i="7"/>
  <c r="I174" i="7" s="1"/>
  <c r="H175" i="7"/>
  <c r="I175" i="7" s="1"/>
  <c r="H176" i="7"/>
  <c r="I176" i="7" s="1"/>
  <c r="H177" i="7"/>
  <c r="I177" i="7" s="1"/>
  <c r="H178" i="7"/>
  <c r="I178" i="7" s="1"/>
  <c r="H179" i="7"/>
  <c r="I179" i="7" s="1"/>
  <c r="H180" i="7"/>
  <c r="I180" i="7" s="1"/>
  <c r="H181" i="7"/>
  <c r="I181" i="7" s="1"/>
  <c r="H182" i="7"/>
  <c r="I182" i="7" s="1"/>
  <c r="H183" i="7"/>
  <c r="I183" i="7" s="1"/>
  <c r="H184" i="7"/>
  <c r="I184" i="7" s="1"/>
  <c r="H185" i="7"/>
  <c r="I185" i="7" s="1"/>
  <c r="H186" i="7"/>
  <c r="I186" i="7" s="1"/>
  <c r="H187" i="7"/>
  <c r="I187" i="7" s="1"/>
  <c r="H188" i="7"/>
  <c r="I188" i="7" s="1"/>
  <c r="H189" i="7"/>
  <c r="I189" i="7" s="1"/>
  <c r="H190" i="7"/>
  <c r="I190" i="7" s="1"/>
  <c r="H191" i="7"/>
  <c r="I191" i="7" s="1"/>
  <c r="H192" i="7"/>
  <c r="I192" i="7" s="1"/>
  <c r="H193" i="7"/>
  <c r="I193" i="7" s="1"/>
  <c r="H194" i="7"/>
  <c r="I194" i="7" s="1"/>
  <c r="H195" i="7"/>
  <c r="I195" i="7" s="1"/>
  <c r="H196" i="7"/>
  <c r="I196" i="7" s="1"/>
  <c r="H197" i="7"/>
  <c r="I197" i="7" s="1"/>
  <c r="H198" i="7"/>
  <c r="I198" i="7" s="1"/>
  <c r="H199" i="7"/>
  <c r="I199" i="7" s="1"/>
  <c r="H200" i="7"/>
  <c r="I200" i="7" s="1"/>
  <c r="H201" i="7"/>
  <c r="I201" i="7" s="1"/>
  <c r="H202" i="7"/>
  <c r="I202" i="7" s="1"/>
  <c r="H203" i="7"/>
  <c r="I203" i="7" s="1"/>
  <c r="H204" i="7"/>
  <c r="I204" i="7" s="1"/>
  <c r="H205" i="7"/>
  <c r="I205" i="7" s="1"/>
  <c r="H206" i="7"/>
  <c r="I206" i="7" s="1"/>
  <c r="H207" i="7"/>
  <c r="I207" i="7" s="1"/>
  <c r="H208" i="7"/>
  <c r="I208" i="7" s="1"/>
  <c r="H209" i="7"/>
  <c r="I209" i="7" s="1"/>
  <c r="H210" i="7"/>
  <c r="I210" i="7" s="1"/>
  <c r="H211" i="7"/>
  <c r="I211" i="7" s="1"/>
  <c r="H212" i="7"/>
  <c r="I212" i="7" s="1"/>
  <c r="H213" i="7"/>
  <c r="I213" i="7" s="1"/>
  <c r="H214" i="7"/>
  <c r="I214" i="7" s="1"/>
  <c r="H215" i="7"/>
  <c r="I215" i="7" s="1"/>
  <c r="H216" i="7"/>
  <c r="I216" i="7" s="1"/>
  <c r="H217" i="7"/>
  <c r="I217" i="7" s="1"/>
  <c r="H218" i="7"/>
  <c r="I218" i="7" s="1"/>
  <c r="H219" i="7"/>
  <c r="I219" i="7" s="1"/>
  <c r="H220" i="7"/>
  <c r="I220" i="7" s="1"/>
  <c r="H221" i="7"/>
  <c r="I221" i="7" s="1"/>
  <c r="H222" i="7"/>
  <c r="I222" i="7" s="1"/>
  <c r="H223" i="7"/>
  <c r="I223" i="7" s="1"/>
  <c r="H224" i="7"/>
  <c r="I224" i="7" s="1"/>
  <c r="H225" i="7"/>
  <c r="I225" i="7" s="1"/>
  <c r="H226" i="7"/>
  <c r="I226" i="7" s="1"/>
  <c r="H227" i="7"/>
  <c r="I227" i="7" s="1"/>
  <c r="H228" i="7"/>
  <c r="I228" i="7" s="1"/>
  <c r="H229" i="7"/>
  <c r="I229" i="7" s="1"/>
  <c r="H230" i="7"/>
  <c r="I230" i="7" s="1"/>
  <c r="H231" i="7"/>
  <c r="I231" i="7" s="1"/>
  <c r="H232" i="7"/>
  <c r="I232" i="7" s="1"/>
  <c r="H233" i="7"/>
  <c r="I233" i="7" s="1"/>
  <c r="H234" i="7"/>
  <c r="I234" i="7" s="1"/>
  <c r="H235" i="7"/>
  <c r="I235" i="7" s="1"/>
  <c r="H236" i="7"/>
  <c r="I236" i="7" s="1"/>
  <c r="H237" i="7"/>
  <c r="I237" i="7" s="1"/>
  <c r="H238" i="7"/>
  <c r="I238" i="7" s="1"/>
  <c r="H239" i="7"/>
  <c r="I239" i="7" s="1"/>
  <c r="H240" i="7"/>
  <c r="I240" i="7" s="1"/>
  <c r="H241" i="7"/>
  <c r="I241" i="7" s="1"/>
  <c r="H242" i="7"/>
  <c r="I242" i="7" s="1"/>
  <c r="H243" i="7"/>
  <c r="I243" i="7" s="1"/>
  <c r="H244" i="7"/>
  <c r="I244" i="7" s="1"/>
  <c r="H245" i="7"/>
  <c r="I245" i="7" s="1"/>
  <c r="H246" i="7"/>
  <c r="I246" i="7" s="1"/>
  <c r="H247" i="7"/>
  <c r="I247" i="7" s="1"/>
  <c r="H248" i="7"/>
  <c r="I248" i="7" s="1"/>
  <c r="H249" i="7"/>
  <c r="I249" i="7" s="1"/>
  <c r="H250" i="7"/>
  <c r="I250" i="7" s="1"/>
  <c r="H251" i="7"/>
  <c r="I251" i="7" s="1"/>
  <c r="H252" i="7"/>
  <c r="I252" i="7" s="1"/>
  <c r="H253" i="7"/>
  <c r="I253" i="7" s="1"/>
  <c r="H254" i="7"/>
  <c r="I254" i="7" s="1"/>
  <c r="H255" i="7"/>
  <c r="I255" i="7" s="1"/>
  <c r="H256" i="7"/>
  <c r="I256" i="7" s="1"/>
  <c r="H257" i="7"/>
  <c r="I257" i="7" s="1"/>
  <c r="H258" i="7"/>
  <c r="I258" i="7" s="1"/>
  <c r="H259" i="7"/>
  <c r="I259" i="7" s="1"/>
  <c r="H260" i="7"/>
  <c r="I260" i="7" s="1"/>
  <c r="H261" i="7"/>
  <c r="I261" i="7" s="1"/>
  <c r="H262" i="7"/>
  <c r="I262" i="7" s="1"/>
  <c r="H263" i="7"/>
  <c r="I263" i="7" s="1"/>
  <c r="H264" i="7"/>
  <c r="I264" i="7" s="1"/>
  <c r="H265" i="7"/>
  <c r="I265" i="7" s="1"/>
  <c r="H266" i="7"/>
  <c r="I266" i="7" s="1"/>
  <c r="H267" i="7"/>
  <c r="I267" i="7" s="1"/>
  <c r="H268" i="7"/>
  <c r="I268" i="7" s="1"/>
  <c r="H269" i="7"/>
  <c r="I269" i="7" s="1"/>
  <c r="H270" i="7"/>
  <c r="I270" i="7" s="1"/>
  <c r="H271" i="7"/>
  <c r="I271" i="7" s="1"/>
  <c r="H272" i="7"/>
  <c r="I272" i="7" s="1"/>
  <c r="H273" i="7"/>
  <c r="I273" i="7" s="1"/>
  <c r="H274" i="7"/>
  <c r="I274" i="7" s="1"/>
  <c r="H275" i="7"/>
  <c r="I275" i="7" s="1"/>
  <c r="H276" i="7"/>
  <c r="I276" i="7" s="1"/>
  <c r="H277" i="7"/>
  <c r="I277" i="7" s="1"/>
  <c r="H278" i="7"/>
  <c r="I278" i="7" s="1"/>
  <c r="H279" i="7"/>
  <c r="I279" i="7" s="1"/>
  <c r="H280" i="7"/>
  <c r="I280" i="7" s="1"/>
  <c r="H281" i="7"/>
  <c r="I281" i="7" s="1"/>
  <c r="H282" i="7"/>
  <c r="I282" i="7" s="1"/>
  <c r="H283" i="7"/>
  <c r="I283" i="7" s="1"/>
  <c r="H284" i="7"/>
  <c r="I284" i="7" s="1"/>
  <c r="H285" i="7"/>
  <c r="I285" i="7" s="1"/>
  <c r="H286" i="7"/>
  <c r="I286" i="7" s="1"/>
  <c r="H287" i="7"/>
  <c r="I287" i="7" s="1"/>
  <c r="H288" i="7"/>
  <c r="I288" i="7" s="1"/>
  <c r="H289" i="7"/>
  <c r="I289" i="7" s="1"/>
  <c r="H290" i="7"/>
  <c r="I290" i="7" s="1"/>
  <c r="H291" i="7"/>
  <c r="I291" i="7" s="1"/>
  <c r="H292" i="7"/>
  <c r="I292" i="7" s="1"/>
  <c r="H293" i="7"/>
  <c r="I293" i="7" s="1"/>
  <c r="H294" i="7"/>
  <c r="I294" i="7" s="1"/>
  <c r="H295" i="7"/>
  <c r="I295" i="7" s="1"/>
  <c r="H296" i="7"/>
  <c r="I296" i="7" s="1"/>
  <c r="H297" i="7"/>
  <c r="I297" i="7" s="1"/>
  <c r="H298" i="7"/>
  <c r="I298" i="7" s="1"/>
  <c r="H299" i="7"/>
  <c r="I299" i="7" s="1"/>
  <c r="H300" i="7"/>
  <c r="I300" i="7" s="1"/>
  <c r="C9" i="7"/>
  <c r="D9" i="7" s="1"/>
  <c r="C10" i="7"/>
  <c r="D10" i="7" s="1"/>
  <c r="C11" i="7"/>
  <c r="D11" i="7" s="1"/>
  <c r="C12" i="7"/>
  <c r="D12" i="7" s="1"/>
  <c r="C13" i="7"/>
  <c r="D13" i="7" s="1"/>
  <c r="C14" i="7"/>
  <c r="D14" i="7" s="1"/>
  <c r="C15" i="7"/>
  <c r="D15" i="7" s="1"/>
  <c r="C16" i="7"/>
  <c r="D16" i="7" s="1"/>
  <c r="C17" i="7"/>
  <c r="D17" i="7" s="1"/>
  <c r="C18" i="7"/>
  <c r="D18" i="7" s="1"/>
  <c r="C19" i="7"/>
  <c r="D19" i="7" s="1"/>
  <c r="C20" i="7"/>
  <c r="D20" i="7" s="1"/>
  <c r="C21" i="7"/>
  <c r="D21" i="7" s="1"/>
  <c r="C22" i="7"/>
  <c r="D22" i="7" s="1"/>
  <c r="C23" i="7"/>
  <c r="D23" i="7" s="1"/>
  <c r="C24" i="7"/>
  <c r="D24" i="7" s="1"/>
  <c r="C25" i="7"/>
  <c r="D25" i="7" s="1"/>
  <c r="C26" i="7"/>
  <c r="D26" i="7" s="1"/>
  <c r="C27" i="7"/>
  <c r="D27" i="7" s="1"/>
  <c r="C28" i="7"/>
  <c r="D28" i="7" s="1"/>
  <c r="C29" i="7"/>
  <c r="D29" i="7" s="1"/>
  <c r="C30" i="7"/>
  <c r="D30" i="7" s="1"/>
  <c r="C31" i="7"/>
  <c r="D31" i="7" s="1"/>
  <c r="C32" i="7"/>
  <c r="D32" i="7" s="1"/>
  <c r="C33" i="7"/>
  <c r="D33" i="7" s="1"/>
  <c r="C34" i="7"/>
  <c r="D34" i="7" s="1"/>
  <c r="C35" i="7"/>
  <c r="D35" i="7" s="1"/>
  <c r="C36" i="7"/>
  <c r="D36" i="7" s="1"/>
  <c r="C37" i="7"/>
  <c r="D37" i="7" s="1"/>
  <c r="C38" i="7"/>
  <c r="D38" i="7" s="1"/>
  <c r="C39" i="7"/>
  <c r="D39" i="7" s="1"/>
  <c r="C40" i="7"/>
  <c r="D40" i="7" s="1"/>
  <c r="C41" i="7"/>
  <c r="D41" i="7" s="1"/>
  <c r="C42" i="7"/>
  <c r="D42" i="7" s="1"/>
  <c r="C43" i="7"/>
  <c r="D43" i="7" s="1"/>
  <c r="C44" i="7"/>
  <c r="D44" i="7" s="1"/>
  <c r="C45" i="7"/>
  <c r="D45" i="7" s="1"/>
  <c r="C46" i="7"/>
  <c r="D46" i="7" s="1"/>
  <c r="C47" i="7"/>
  <c r="D47" i="7" s="1"/>
  <c r="C48" i="7"/>
  <c r="D48" i="7" s="1"/>
  <c r="C49" i="7"/>
  <c r="D49" i="7" s="1"/>
  <c r="C50" i="7"/>
  <c r="D50" i="7" s="1"/>
  <c r="C51" i="7"/>
  <c r="D51" i="7" s="1"/>
  <c r="C52" i="7"/>
  <c r="D52" i="7" s="1"/>
  <c r="C53" i="7"/>
  <c r="D53" i="7" s="1"/>
  <c r="C54" i="7"/>
  <c r="D54" i="7" s="1"/>
  <c r="C55" i="7"/>
  <c r="D55" i="7" s="1"/>
  <c r="C56" i="7"/>
  <c r="D56" i="7" s="1"/>
  <c r="C57" i="7"/>
  <c r="D57" i="7" s="1"/>
  <c r="C58" i="7"/>
  <c r="D58" i="7" s="1"/>
  <c r="C59" i="7"/>
  <c r="D59" i="7" s="1"/>
  <c r="C60" i="7"/>
  <c r="D60" i="7" s="1"/>
  <c r="C61" i="7"/>
  <c r="D61" i="7" s="1"/>
  <c r="C62" i="7"/>
  <c r="D62" i="7" s="1"/>
  <c r="C63" i="7"/>
  <c r="D63" i="7" s="1"/>
  <c r="C64" i="7"/>
  <c r="D64" i="7" s="1"/>
  <c r="C65" i="7"/>
  <c r="D65" i="7" s="1"/>
  <c r="C66" i="7"/>
  <c r="D66" i="7" s="1"/>
  <c r="C67" i="7"/>
  <c r="D67" i="7" s="1"/>
  <c r="C68" i="7"/>
  <c r="D68" i="7" s="1"/>
  <c r="C69" i="7"/>
  <c r="D69" i="7" s="1"/>
  <c r="C70" i="7"/>
  <c r="D70" i="7" s="1"/>
  <c r="C71" i="7"/>
  <c r="D71" i="7" s="1"/>
  <c r="C72" i="7"/>
  <c r="D72" i="7" s="1"/>
  <c r="C73" i="7"/>
  <c r="D73" i="7" s="1"/>
  <c r="C74" i="7"/>
  <c r="D74" i="7" s="1"/>
  <c r="C75" i="7"/>
  <c r="D75" i="7" s="1"/>
  <c r="C76" i="7"/>
  <c r="D76" i="7" s="1"/>
  <c r="C77" i="7"/>
  <c r="D77" i="7" s="1"/>
  <c r="C78" i="7"/>
  <c r="D78" i="7" s="1"/>
  <c r="C79" i="7"/>
  <c r="D79" i="7" s="1"/>
  <c r="C80" i="7"/>
  <c r="D80" i="7" s="1"/>
  <c r="C81" i="7"/>
  <c r="D81" i="7" s="1"/>
  <c r="C82" i="7"/>
  <c r="D82" i="7" s="1"/>
  <c r="C83" i="7"/>
  <c r="D83" i="7" s="1"/>
  <c r="C84" i="7"/>
  <c r="D84" i="7" s="1"/>
  <c r="C85" i="7"/>
  <c r="D85" i="7" s="1"/>
  <c r="C86" i="7"/>
  <c r="D86" i="7" s="1"/>
  <c r="C87" i="7"/>
  <c r="D87" i="7" s="1"/>
  <c r="C88" i="7"/>
  <c r="D88" i="7" s="1"/>
  <c r="C89" i="7"/>
  <c r="D89" i="7" s="1"/>
  <c r="C90" i="7"/>
  <c r="D90" i="7" s="1"/>
  <c r="C91" i="7"/>
  <c r="D91" i="7" s="1"/>
  <c r="C92" i="7"/>
  <c r="D92" i="7" s="1"/>
  <c r="C93" i="7"/>
  <c r="D93" i="7" s="1"/>
  <c r="C94" i="7"/>
  <c r="D94" i="7" s="1"/>
  <c r="C95" i="7"/>
  <c r="D95" i="7" s="1"/>
  <c r="C96" i="7"/>
  <c r="D96" i="7" s="1"/>
  <c r="C97" i="7"/>
  <c r="D97" i="7" s="1"/>
  <c r="C98" i="7"/>
  <c r="D98" i="7" s="1"/>
  <c r="C99" i="7"/>
  <c r="D99" i="7" s="1"/>
  <c r="C100" i="7"/>
  <c r="D100" i="7" s="1"/>
  <c r="C101" i="7"/>
  <c r="D101" i="7" s="1"/>
  <c r="C102" i="7"/>
  <c r="D102" i="7" s="1"/>
  <c r="C103" i="7"/>
  <c r="D103" i="7" s="1"/>
  <c r="C104" i="7"/>
  <c r="D104" i="7" s="1"/>
  <c r="C105" i="7"/>
  <c r="D105" i="7" s="1"/>
  <c r="C106" i="7"/>
  <c r="D106" i="7" s="1"/>
  <c r="C107" i="7"/>
  <c r="D107" i="7" s="1"/>
  <c r="C108" i="7"/>
  <c r="D108" i="7" s="1"/>
  <c r="C109" i="7"/>
  <c r="D109" i="7" s="1"/>
  <c r="C110" i="7"/>
  <c r="D110" i="7" s="1"/>
  <c r="C111" i="7"/>
  <c r="D111" i="7" s="1"/>
  <c r="C112" i="7"/>
  <c r="D112" i="7" s="1"/>
  <c r="C113" i="7"/>
  <c r="D113" i="7" s="1"/>
  <c r="C114" i="7"/>
  <c r="D114" i="7" s="1"/>
  <c r="C115" i="7"/>
  <c r="D115" i="7" s="1"/>
  <c r="C116" i="7"/>
  <c r="D116" i="7" s="1"/>
  <c r="C117" i="7"/>
  <c r="D117" i="7" s="1"/>
  <c r="C118" i="7"/>
  <c r="D118" i="7" s="1"/>
  <c r="C119" i="7"/>
  <c r="D119" i="7" s="1"/>
  <c r="C120" i="7"/>
  <c r="D120" i="7" s="1"/>
  <c r="C121" i="7"/>
  <c r="D121" i="7" s="1"/>
  <c r="C122" i="7"/>
  <c r="D122" i="7" s="1"/>
  <c r="C123" i="7"/>
  <c r="D123" i="7" s="1"/>
  <c r="C124" i="7"/>
  <c r="D124" i="7" s="1"/>
  <c r="C125" i="7"/>
  <c r="D125" i="7" s="1"/>
  <c r="C126" i="7"/>
  <c r="D126" i="7" s="1"/>
  <c r="C127" i="7"/>
  <c r="D127" i="7" s="1"/>
  <c r="C128" i="7"/>
  <c r="D128" i="7" s="1"/>
  <c r="C129" i="7"/>
  <c r="D129" i="7" s="1"/>
  <c r="C130" i="7"/>
  <c r="D130" i="7" s="1"/>
  <c r="C131" i="7"/>
  <c r="D131" i="7" s="1"/>
  <c r="C132" i="7"/>
  <c r="D132" i="7" s="1"/>
  <c r="C133" i="7"/>
  <c r="D133" i="7" s="1"/>
  <c r="C134" i="7"/>
  <c r="D134" i="7" s="1"/>
  <c r="C135" i="7"/>
  <c r="D135" i="7" s="1"/>
  <c r="C136" i="7"/>
  <c r="D136" i="7" s="1"/>
  <c r="C137" i="7"/>
  <c r="D137" i="7" s="1"/>
  <c r="C138" i="7"/>
  <c r="D138" i="7" s="1"/>
  <c r="C139" i="7"/>
  <c r="D139" i="7" s="1"/>
  <c r="C140" i="7"/>
  <c r="D140" i="7" s="1"/>
  <c r="C141" i="7"/>
  <c r="D141" i="7" s="1"/>
  <c r="C142" i="7"/>
  <c r="D142" i="7" s="1"/>
  <c r="C143" i="7"/>
  <c r="D143" i="7" s="1"/>
  <c r="C144" i="7"/>
  <c r="D144" i="7" s="1"/>
  <c r="C145" i="7"/>
  <c r="D145" i="7" s="1"/>
  <c r="C146" i="7"/>
  <c r="D146" i="7" s="1"/>
  <c r="C147" i="7"/>
  <c r="D147" i="7" s="1"/>
  <c r="C148" i="7"/>
  <c r="D148" i="7" s="1"/>
  <c r="C149" i="7"/>
  <c r="D149" i="7" s="1"/>
  <c r="C150" i="7"/>
  <c r="D150" i="7" s="1"/>
  <c r="C151" i="7"/>
  <c r="D151" i="7" s="1"/>
  <c r="C152" i="7"/>
  <c r="D152" i="7" s="1"/>
  <c r="C153" i="7"/>
  <c r="D153" i="7" s="1"/>
  <c r="C154" i="7"/>
  <c r="D154" i="7" s="1"/>
  <c r="C155" i="7"/>
  <c r="D155" i="7" s="1"/>
  <c r="C156" i="7"/>
  <c r="D156" i="7" s="1"/>
  <c r="C157" i="7"/>
  <c r="D157" i="7" s="1"/>
  <c r="C158" i="7"/>
  <c r="D158" i="7" s="1"/>
  <c r="C159" i="7"/>
  <c r="D159" i="7" s="1"/>
  <c r="C160" i="7"/>
  <c r="D160" i="7" s="1"/>
  <c r="C161" i="7"/>
  <c r="D161" i="7" s="1"/>
  <c r="C162" i="7"/>
  <c r="D162" i="7" s="1"/>
  <c r="C163" i="7"/>
  <c r="D163" i="7" s="1"/>
  <c r="C164" i="7"/>
  <c r="D164" i="7" s="1"/>
  <c r="C165" i="7"/>
  <c r="D165" i="7" s="1"/>
  <c r="C166" i="7"/>
  <c r="D166" i="7" s="1"/>
  <c r="C167" i="7"/>
  <c r="D167" i="7" s="1"/>
  <c r="C168" i="7"/>
  <c r="D168" i="7" s="1"/>
  <c r="C169" i="7"/>
  <c r="D169" i="7" s="1"/>
  <c r="C170" i="7"/>
  <c r="D170" i="7" s="1"/>
  <c r="C171" i="7"/>
  <c r="D171" i="7" s="1"/>
  <c r="C172" i="7"/>
  <c r="D172" i="7" s="1"/>
  <c r="C173" i="7"/>
  <c r="D173" i="7" s="1"/>
  <c r="C174" i="7"/>
  <c r="D174" i="7" s="1"/>
  <c r="C175" i="7"/>
  <c r="D175" i="7" s="1"/>
  <c r="C176" i="7"/>
  <c r="D176" i="7" s="1"/>
  <c r="C177" i="7"/>
  <c r="D177" i="7" s="1"/>
  <c r="C178" i="7"/>
  <c r="D178" i="7" s="1"/>
  <c r="C179" i="7"/>
  <c r="D179" i="7" s="1"/>
  <c r="C180" i="7"/>
  <c r="D180" i="7" s="1"/>
  <c r="C181" i="7"/>
  <c r="D181" i="7" s="1"/>
  <c r="C182" i="7"/>
  <c r="D182" i="7" s="1"/>
  <c r="C183" i="7"/>
  <c r="D183" i="7" s="1"/>
  <c r="C184" i="7"/>
  <c r="D184" i="7" s="1"/>
  <c r="C185" i="7"/>
  <c r="D185" i="7" s="1"/>
  <c r="C186" i="7"/>
  <c r="D186" i="7" s="1"/>
  <c r="C187" i="7"/>
  <c r="D187" i="7" s="1"/>
  <c r="C188" i="7"/>
  <c r="D188" i="7" s="1"/>
  <c r="C189" i="7"/>
  <c r="D189" i="7" s="1"/>
  <c r="C190" i="7"/>
  <c r="D190" i="7" s="1"/>
  <c r="C191" i="7"/>
  <c r="D191" i="7" s="1"/>
  <c r="C192" i="7"/>
  <c r="D192" i="7" s="1"/>
  <c r="C193" i="7"/>
  <c r="D193" i="7" s="1"/>
  <c r="C194" i="7"/>
  <c r="D194" i="7" s="1"/>
  <c r="C195" i="7"/>
  <c r="D195" i="7" s="1"/>
  <c r="C196" i="7"/>
  <c r="D196" i="7" s="1"/>
  <c r="C197" i="7"/>
  <c r="D197" i="7" s="1"/>
  <c r="C198" i="7"/>
  <c r="D198" i="7" s="1"/>
  <c r="C199" i="7"/>
  <c r="D199" i="7" s="1"/>
  <c r="C200" i="7"/>
  <c r="D200" i="7" s="1"/>
  <c r="C201" i="7"/>
  <c r="D201" i="7" s="1"/>
  <c r="C202" i="7"/>
  <c r="D202" i="7" s="1"/>
  <c r="C203" i="7"/>
  <c r="D203" i="7" s="1"/>
  <c r="C204" i="7"/>
  <c r="D204" i="7" s="1"/>
  <c r="C205" i="7"/>
  <c r="D205" i="7" s="1"/>
  <c r="C206" i="7"/>
  <c r="D206" i="7" s="1"/>
  <c r="C207" i="7"/>
  <c r="D207" i="7" s="1"/>
  <c r="C208" i="7"/>
  <c r="D208" i="7" s="1"/>
  <c r="C209" i="7"/>
  <c r="D209" i="7" s="1"/>
  <c r="C210" i="7"/>
  <c r="D210" i="7" s="1"/>
  <c r="C211" i="7"/>
  <c r="D211" i="7" s="1"/>
  <c r="C212" i="7"/>
  <c r="D212" i="7" s="1"/>
  <c r="C213" i="7"/>
  <c r="D213" i="7" s="1"/>
  <c r="C214" i="7"/>
  <c r="D214" i="7" s="1"/>
  <c r="C215" i="7"/>
  <c r="D215" i="7" s="1"/>
  <c r="C216" i="7"/>
  <c r="D216" i="7" s="1"/>
  <c r="C217" i="7"/>
  <c r="D217" i="7" s="1"/>
  <c r="C218" i="7"/>
  <c r="D218" i="7" s="1"/>
  <c r="C219" i="7"/>
  <c r="D219" i="7" s="1"/>
  <c r="C220" i="7"/>
  <c r="D220" i="7" s="1"/>
  <c r="C221" i="7"/>
  <c r="D221" i="7" s="1"/>
  <c r="C222" i="7"/>
  <c r="D222" i="7" s="1"/>
  <c r="C223" i="7"/>
  <c r="D223" i="7" s="1"/>
  <c r="C224" i="7"/>
  <c r="D224" i="7" s="1"/>
  <c r="C225" i="7"/>
  <c r="D225" i="7" s="1"/>
  <c r="C226" i="7"/>
  <c r="D226" i="7" s="1"/>
  <c r="C227" i="7"/>
  <c r="D227" i="7" s="1"/>
  <c r="C228" i="7"/>
  <c r="D228" i="7" s="1"/>
  <c r="C229" i="7"/>
  <c r="D229" i="7" s="1"/>
  <c r="C230" i="7"/>
  <c r="D230" i="7" s="1"/>
  <c r="C231" i="7"/>
  <c r="D231" i="7" s="1"/>
  <c r="C232" i="7"/>
  <c r="D232" i="7" s="1"/>
  <c r="C233" i="7"/>
  <c r="D233" i="7" s="1"/>
  <c r="C234" i="7"/>
  <c r="D234" i="7" s="1"/>
  <c r="C235" i="7"/>
  <c r="D235" i="7" s="1"/>
  <c r="C236" i="7"/>
  <c r="D236" i="7" s="1"/>
  <c r="C237" i="7"/>
  <c r="D237" i="7" s="1"/>
  <c r="C238" i="7"/>
  <c r="D238" i="7" s="1"/>
  <c r="C239" i="7"/>
  <c r="D239" i="7" s="1"/>
  <c r="C240" i="7"/>
  <c r="D240" i="7" s="1"/>
  <c r="C241" i="7"/>
  <c r="D241" i="7" s="1"/>
  <c r="C242" i="7"/>
  <c r="D242" i="7" s="1"/>
  <c r="C243" i="7"/>
  <c r="D243" i="7" s="1"/>
  <c r="C244" i="7"/>
  <c r="D244" i="7" s="1"/>
  <c r="C245" i="7"/>
  <c r="D245" i="7" s="1"/>
  <c r="C246" i="7"/>
  <c r="D246" i="7" s="1"/>
  <c r="C247" i="7"/>
  <c r="D247" i="7" s="1"/>
  <c r="C248" i="7"/>
  <c r="D248" i="7" s="1"/>
  <c r="C249" i="7"/>
  <c r="D249" i="7" s="1"/>
  <c r="C250" i="7"/>
  <c r="D250" i="7" s="1"/>
  <c r="C251" i="7"/>
  <c r="D251" i="7" s="1"/>
  <c r="C252" i="7"/>
  <c r="D252" i="7" s="1"/>
  <c r="C253" i="7"/>
  <c r="D253" i="7" s="1"/>
  <c r="C254" i="7"/>
  <c r="D254" i="7" s="1"/>
  <c r="C255" i="7"/>
  <c r="D255" i="7" s="1"/>
  <c r="C256" i="7"/>
  <c r="D256" i="7" s="1"/>
  <c r="C257" i="7"/>
  <c r="D257" i="7" s="1"/>
  <c r="C258" i="7"/>
  <c r="D258" i="7" s="1"/>
  <c r="C259" i="7"/>
  <c r="D259" i="7" s="1"/>
  <c r="C260" i="7"/>
  <c r="D260" i="7" s="1"/>
  <c r="C261" i="7"/>
  <c r="D261" i="7" s="1"/>
  <c r="C262" i="7"/>
  <c r="D262" i="7" s="1"/>
  <c r="C263" i="7"/>
  <c r="D263" i="7" s="1"/>
  <c r="C264" i="7"/>
  <c r="D264" i="7" s="1"/>
  <c r="C265" i="7"/>
  <c r="D265" i="7" s="1"/>
  <c r="C266" i="7"/>
  <c r="D266" i="7" s="1"/>
  <c r="C267" i="7"/>
  <c r="D267" i="7" s="1"/>
  <c r="C268" i="7"/>
  <c r="D268" i="7" s="1"/>
  <c r="C269" i="7"/>
  <c r="D269" i="7" s="1"/>
  <c r="C270" i="7"/>
  <c r="D270" i="7" s="1"/>
  <c r="C271" i="7"/>
  <c r="D271" i="7" s="1"/>
  <c r="C272" i="7"/>
  <c r="D272" i="7" s="1"/>
  <c r="C273" i="7"/>
  <c r="D273" i="7" s="1"/>
  <c r="C274" i="7"/>
  <c r="D274" i="7" s="1"/>
  <c r="C275" i="7"/>
  <c r="D275" i="7" s="1"/>
  <c r="C276" i="7"/>
  <c r="D276" i="7" s="1"/>
  <c r="C277" i="7"/>
  <c r="D277" i="7" s="1"/>
  <c r="C278" i="7"/>
  <c r="D278" i="7" s="1"/>
  <c r="C279" i="7"/>
  <c r="D279" i="7" s="1"/>
  <c r="C280" i="7"/>
  <c r="D280" i="7" s="1"/>
  <c r="C281" i="7"/>
  <c r="D281" i="7" s="1"/>
  <c r="C282" i="7"/>
  <c r="D282" i="7" s="1"/>
  <c r="C283" i="7"/>
  <c r="D283" i="7" s="1"/>
  <c r="C284" i="7"/>
  <c r="D284" i="7" s="1"/>
  <c r="C285" i="7"/>
  <c r="D285" i="7" s="1"/>
  <c r="C286" i="7"/>
  <c r="D286" i="7" s="1"/>
  <c r="C287" i="7"/>
  <c r="D287" i="7" s="1"/>
  <c r="C288" i="7"/>
  <c r="D288" i="7" s="1"/>
  <c r="C289" i="7"/>
  <c r="D289" i="7" s="1"/>
  <c r="C290" i="7"/>
  <c r="D290" i="7" s="1"/>
  <c r="C291" i="7"/>
  <c r="D291" i="7" s="1"/>
  <c r="C292" i="7"/>
  <c r="D292" i="7" s="1"/>
  <c r="C293" i="7"/>
  <c r="D293" i="7" s="1"/>
  <c r="C294" i="7"/>
  <c r="D294" i="7" s="1"/>
  <c r="C295" i="7"/>
  <c r="D295" i="7" s="1"/>
  <c r="C296" i="7"/>
  <c r="D296" i="7" s="1"/>
  <c r="C297" i="7"/>
  <c r="D297" i="7" s="1"/>
  <c r="C298" i="7"/>
  <c r="D298" i="7" s="1"/>
  <c r="C299" i="7"/>
  <c r="D299" i="7" s="1"/>
  <c r="C300" i="7"/>
  <c r="D300" i="7" s="1"/>
  <c r="H10" i="6"/>
  <c r="I10" i="6" s="1"/>
  <c r="H11" i="6"/>
  <c r="I11" i="6" s="1"/>
  <c r="H12" i="6"/>
  <c r="I12" i="6" s="1"/>
  <c r="H13" i="6"/>
  <c r="I13" i="6" s="1"/>
  <c r="H14" i="6"/>
  <c r="I14" i="6" s="1"/>
  <c r="H15" i="6"/>
  <c r="I15" i="6" s="1"/>
  <c r="H16" i="6"/>
  <c r="I16" i="6" s="1"/>
  <c r="H17" i="6"/>
  <c r="I17" i="6" s="1"/>
  <c r="H18" i="6"/>
  <c r="I18" i="6" s="1"/>
  <c r="H19" i="6"/>
  <c r="I19" i="6" s="1"/>
  <c r="H20" i="6"/>
  <c r="I20" i="6" s="1"/>
  <c r="H21" i="6"/>
  <c r="I21" i="6" s="1"/>
  <c r="H22" i="6"/>
  <c r="I22" i="6" s="1"/>
  <c r="H23" i="6"/>
  <c r="I23" i="6" s="1"/>
  <c r="H24" i="6"/>
  <c r="I24" i="6" s="1"/>
  <c r="H25" i="6"/>
  <c r="I25" i="6" s="1"/>
  <c r="H26" i="6"/>
  <c r="I26" i="6" s="1"/>
  <c r="H27" i="6"/>
  <c r="I27" i="6" s="1"/>
  <c r="H28" i="6"/>
  <c r="I28" i="6" s="1"/>
  <c r="H29" i="6"/>
  <c r="I29" i="6" s="1"/>
  <c r="H30" i="6"/>
  <c r="I30" i="6" s="1"/>
  <c r="H31" i="6"/>
  <c r="I31" i="6" s="1"/>
  <c r="H32" i="6"/>
  <c r="I32" i="6" s="1"/>
  <c r="H33" i="6"/>
  <c r="I33" i="6" s="1"/>
  <c r="H34" i="6"/>
  <c r="I34" i="6" s="1"/>
  <c r="H35" i="6"/>
  <c r="I35" i="6" s="1"/>
  <c r="H36" i="6"/>
  <c r="I36" i="6" s="1"/>
  <c r="H37" i="6"/>
  <c r="I37" i="6" s="1"/>
  <c r="H38" i="6"/>
  <c r="I38" i="6" s="1"/>
  <c r="H39" i="6"/>
  <c r="I39" i="6" s="1"/>
  <c r="H40" i="6"/>
  <c r="I40" i="6" s="1"/>
  <c r="H41" i="6"/>
  <c r="I41" i="6" s="1"/>
  <c r="H42" i="6"/>
  <c r="I42" i="6" s="1"/>
  <c r="H43" i="6"/>
  <c r="I43" i="6" s="1"/>
  <c r="H44" i="6"/>
  <c r="I44" i="6" s="1"/>
  <c r="H45" i="6"/>
  <c r="I45" i="6" s="1"/>
  <c r="H46" i="6"/>
  <c r="I46" i="6" s="1"/>
  <c r="H47" i="6"/>
  <c r="I47" i="6" s="1"/>
  <c r="H48" i="6"/>
  <c r="I48" i="6" s="1"/>
  <c r="H49" i="6"/>
  <c r="I49" i="6" s="1"/>
  <c r="H50" i="6"/>
  <c r="I50" i="6" s="1"/>
  <c r="H51" i="6"/>
  <c r="I51" i="6" s="1"/>
  <c r="H52" i="6"/>
  <c r="I52" i="6" s="1"/>
  <c r="H53" i="6"/>
  <c r="I53" i="6" s="1"/>
  <c r="H54" i="6"/>
  <c r="I54" i="6" s="1"/>
  <c r="H55" i="6"/>
  <c r="I55" i="6" s="1"/>
  <c r="H56" i="6"/>
  <c r="I56" i="6" s="1"/>
  <c r="H57" i="6"/>
  <c r="I57" i="6" s="1"/>
  <c r="H58" i="6"/>
  <c r="I58" i="6" s="1"/>
  <c r="H59" i="6"/>
  <c r="I59" i="6" s="1"/>
  <c r="H60" i="6"/>
  <c r="I60" i="6" s="1"/>
  <c r="H61" i="6"/>
  <c r="I61" i="6" s="1"/>
  <c r="H62" i="6"/>
  <c r="I62" i="6" s="1"/>
  <c r="H63" i="6"/>
  <c r="I63" i="6" s="1"/>
  <c r="H64" i="6"/>
  <c r="I64" i="6" s="1"/>
  <c r="H65" i="6"/>
  <c r="I65" i="6" s="1"/>
  <c r="H66" i="6"/>
  <c r="I66" i="6" s="1"/>
  <c r="H67" i="6"/>
  <c r="I67" i="6" s="1"/>
  <c r="H68" i="6"/>
  <c r="I68" i="6" s="1"/>
  <c r="H69" i="6"/>
  <c r="I69" i="6" s="1"/>
  <c r="H70" i="6"/>
  <c r="I70" i="6" s="1"/>
  <c r="H71" i="6"/>
  <c r="I71" i="6" s="1"/>
  <c r="H72" i="6"/>
  <c r="I72" i="6" s="1"/>
  <c r="H73" i="6"/>
  <c r="I73" i="6" s="1"/>
  <c r="H74" i="6"/>
  <c r="I74" i="6" s="1"/>
  <c r="H75" i="6"/>
  <c r="I75" i="6" s="1"/>
  <c r="H76" i="6"/>
  <c r="I76" i="6" s="1"/>
  <c r="H77" i="6"/>
  <c r="I77" i="6" s="1"/>
  <c r="H78" i="6"/>
  <c r="I78" i="6" s="1"/>
  <c r="H79" i="6"/>
  <c r="I79" i="6" s="1"/>
  <c r="H80" i="6"/>
  <c r="I80" i="6" s="1"/>
  <c r="H81" i="6"/>
  <c r="I81" i="6" s="1"/>
  <c r="H82" i="6"/>
  <c r="I82" i="6" s="1"/>
  <c r="H83" i="6"/>
  <c r="I83" i="6" s="1"/>
  <c r="H84" i="6"/>
  <c r="I84" i="6" s="1"/>
  <c r="H85" i="6"/>
  <c r="I85" i="6" s="1"/>
  <c r="H86" i="6"/>
  <c r="I86" i="6" s="1"/>
  <c r="H87" i="6"/>
  <c r="I87" i="6" s="1"/>
  <c r="H88" i="6"/>
  <c r="I88" i="6" s="1"/>
  <c r="H89" i="6"/>
  <c r="I89" i="6" s="1"/>
  <c r="H90" i="6"/>
  <c r="I90" i="6" s="1"/>
  <c r="H91" i="6"/>
  <c r="I91" i="6" s="1"/>
  <c r="H92" i="6"/>
  <c r="I92" i="6" s="1"/>
  <c r="H93" i="6"/>
  <c r="I93" i="6" s="1"/>
  <c r="H94" i="6"/>
  <c r="I94" i="6" s="1"/>
  <c r="H95" i="6"/>
  <c r="I95" i="6" s="1"/>
  <c r="H96" i="6"/>
  <c r="I96" i="6" s="1"/>
  <c r="H97" i="6"/>
  <c r="I97" i="6" s="1"/>
  <c r="H98" i="6"/>
  <c r="I98" i="6" s="1"/>
  <c r="H99" i="6"/>
  <c r="I99" i="6" s="1"/>
  <c r="H100" i="6"/>
  <c r="I100" i="6" s="1"/>
  <c r="H101" i="6"/>
  <c r="I101" i="6" s="1"/>
  <c r="H102" i="6"/>
  <c r="I102" i="6" s="1"/>
  <c r="H103" i="6"/>
  <c r="I103" i="6" s="1"/>
  <c r="H104" i="6"/>
  <c r="I104" i="6" s="1"/>
  <c r="H105" i="6"/>
  <c r="I105" i="6" s="1"/>
  <c r="H106" i="6"/>
  <c r="I106" i="6" s="1"/>
  <c r="H107" i="6"/>
  <c r="I107" i="6" s="1"/>
  <c r="H108" i="6"/>
  <c r="I108" i="6" s="1"/>
  <c r="H109" i="6"/>
  <c r="I109" i="6" s="1"/>
  <c r="H110" i="6"/>
  <c r="I110" i="6" s="1"/>
  <c r="H111" i="6"/>
  <c r="I111" i="6" s="1"/>
  <c r="H112" i="6"/>
  <c r="I112" i="6" s="1"/>
  <c r="H113" i="6"/>
  <c r="I113" i="6" s="1"/>
  <c r="H114" i="6"/>
  <c r="I114" i="6" s="1"/>
  <c r="H115" i="6"/>
  <c r="I115" i="6" s="1"/>
  <c r="H116" i="6"/>
  <c r="I116" i="6" s="1"/>
  <c r="H117" i="6"/>
  <c r="I117" i="6" s="1"/>
  <c r="H118" i="6"/>
  <c r="I118" i="6" s="1"/>
  <c r="H119" i="6"/>
  <c r="I119" i="6" s="1"/>
  <c r="H120" i="6"/>
  <c r="I120" i="6" s="1"/>
  <c r="H121" i="6"/>
  <c r="I121" i="6" s="1"/>
  <c r="H122" i="6"/>
  <c r="I122" i="6" s="1"/>
  <c r="H123" i="6"/>
  <c r="I123" i="6" s="1"/>
  <c r="H124" i="6"/>
  <c r="I124" i="6" s="1"/>
  <c r="H125" i="6"/>
  <c r="I125" i="6" s="1"/>
  <c r="H126" i="6"/>
  <c r="I126" i="6" s="1"/>
  <c r="H127" i="6"/>
  <c r="I127" i="6" s="1"/>
  <c r="H128" i="6"/>
  <c r="I128" i="6" s="1"/>
  <c r="H129" i="6"/>
  <c r="I129" i="6" s="1"/>
  <c r="H130" i="6"/>
  <c r="I130" i="6" s="1"/>
  <c r="H131" i="6"/>
  <c r="I131" i="6" s="1"/>
  <c r="H132" i="6"/>
  <c r="I132" i="6" s="1"/>
  <c r="H133" i="6"/>
  <c r="I133" i="6" s="1"/>
  <c r="H134" i="6"/>
  <c r="I134" i="6" s="1"/>
  <c r="H135" i="6"/>
  <c r="I135" i="6" s="1"/>
  <c r="H136" i="6"/>
  <c r="I136" i="6" s="1"/>
  <c r="H137" i="6"/>
  <c r="I137" i="6" s="1"/>
  <c r="H138" i="6"/>
  <c r="I138" i="6" s="1"/>
  <c r="H139" i="6"/>
  <c r="I139" i="6" s="1"/>
  <c r="H140" i="6"/>
  <c r="I140" i="6" s="1"/>
  <c r="H141" i="6"/>
  <c r="I141" i="6" s="1"/>
  <c r="H142" i="6"/>
  <c r="I142" i="6" s="1"/>
  <c r="H143" i="6"/>
  <c r="I143" i="6" s="1"/>
  <c r="H144" i="6"/>
  <c r="I144" i="6" s="1"/>
  <c r="H145" i="6"/>
  <c r="I145" i="6" s="1"/>
  <c r="H146" i="6"/>
  <c r="I146" i="6" s="1"/>
  <c r="H147" i="6"/>
  <c r="I147" i="6" s="1"/>
  <c r="H148" i="6"/>
  <c r="I148" i="6" s="1"/>
  <c r="H149" i="6"/>
  <c r="I149" i="6" s="1"/>
  <c r="H150" i="6"/>
  <c r="I150" i="6" s="1"/>
  <c r="H151" i="6"/>
  <c r="I151" i="6" s="1"/>
  <c r="H152" i="6"/>
  <c r="I152" i="6" s="1"/>
  <c r="H153" i="6"/>
  <c r="I153" i="6" s="1"/>
  <c r="H154" i="6"/>
  <c r="I154" i="6" s="1"/>
  <c r="H155" i="6"/>
  <c r="I155" i="6" s="1"/>
  <c r="H156" i="6"/>
  <c r="I156" i="6" s="1"/>
  <c r="H157" i="6"/>
  <c r="I157" i="6" s="1"/>
  <c r="H158" i="6"/>
  <c r="I158" i="6" s="1"/>
  <c r="H159" i="6"/>
  <c r="I159" i="6" s="1"/>
  <c r="H160" i="6"/>
  <c r="I160" i="6" s="1"/>
  <c r="H161" i="6"/>
  <c r="I161" i="6" s="1"/>
  <c r="H162" i="6"/>
  <c r="I162" i="6" s="1"/>
  <c r="H163" i="6"/>
  <c r="I163" i="6" s="1"/>
  <c r="H164" i="6"/>
  <c r="I164" i="6" s="1"/>
  <c r="H165" i="6"/>
  <c r="I165" i="6" s="1"/>
  <c r="H166" i="6"/>
  <c r="I166" i="6" s="1"/>
  <c r="H167" i="6"/>
  <c r="I167" i="6" s="1"/>
  <c r="H168" i="6"/>
  <c r="I168" i="6" s="1"/>
  <c r="H169" i="6"/>
  <c r="I169" i="6" s="1"/>
  <c r="H170" i="6"/>
  <c r="I170" i="6" s="1"/>
  <c r="H171" i="6"/>
  <c r="I171" i="6" s="1"/>
  <c r="H172" i="6"/>
  <c r="I172" i="6" s="1"/>
  <c r="H173" i="6"/>
  <c r="I173" i="6" s="1"/>
  <c r="H174" i="6"/>
  <c r="I174" i="6" s="1"/>
  <c r="H175" i="6"/>
  <c r="I175" i="6" s="1"/>
  <c r="H176" i="6"/>
  <c r="I176" i="6" s="1"/>
  <c r="H177" i="6"/>
  <c r="I177" i="6" s="1"/>
  <c r="H178" i="6"/>
  <c r="I178" i="6" s="1"/>
  <c r="H179" i="6"/>
  <c r="I179" i="6" s="1"/>
  <c r="H180" i="6"/>
  <c r="I180" i="6" s="1"/>
  <c r="H181" i="6"/>
  <c r="I181" i="6" s="1"/>
  <c r="H182" i="6"/>
  <c r="I182" i="6" s="1"/>
  <c r="H183" i="6"/>
  <c r="I183" i="6" s="1"/>
  <c r="H184" i="6"/>
  <c r="I184" i="6" s="1"/>
  <c r="H185" i="6"/>
  <c r="I185" i="6" s="1"/>
  <c r="H186" i="6"/>
  <c r="I186" i="6" s="1"/>
  <c r="H187" i="6"/>
  <c r="I187" i="6" s="1"/>
  <c r="H188" i="6"/>
  <c r="I188" i="6" s="1"/>
  <c r="H189" i="6"/>
  <c r="I189" i="6" s="1"/>
  <c r="H190" i="6"/>
  <c r="I190" i="6" s="1"/>
  <c r="H191" i="6"/>
  <c r="I191" i="6" s="1"/>
  <c r="H192" i="6"/>
  <c r="I192" i="6" s="1"/>
  <c r="H193" i="6"/>
  <c r="I193" i="6" s="1"/>
  <c r="H194" i="6"/>
  <c r="I194" i="6" s="1"/>
  <c r="H195" i="6"/>
  <c r="I195" i="6" s="1"/>
  <c r="H196" i="6"/>
  <c r="I196" i="6" s="1"/>
  <c r="H197" i="6"/>
  <c r="I197" i="6" s="1"/>
  <c r="H198" i="6"/>
  <c r="I198" i="6" s="1"/>
  <c r="H199" i="6"/>
  <c r="I199" i="6" s="1"/>
  <c r="H200" i="6"/>
  <c r="I200" i="6" s="1"/>
  <c r="H201" i="6"/>
  <c r="I201" i="6" s="1"/>
  <c r="H202" i="6"/>
  <c r="I202" i="6" s="1"/>
  <c r="H203" i="6"/>
  <c r="I203" i="6" s="1"/>
  <c r="H204" i="6"/>
  <c r="I204" i="6" s="1"/>
  <c r="H205" i="6"/>
  <c r="I205" i="6" s="1"/>
  <c r="H206" i="6"/>
  <c r="I206" i="6" s="1"/>
  <c r="H207" i="6"/>
  <c r="I207" i="6" s="1"/>
  <c r="H208" i="6"/>
  <c r="I208" i="6" s="1"/>
  <c r="H209" i="6"/>
  <c r="I209" i="6" s="1"/>
  <c r="H210" i="6"/>
  <c r="I210" i="6" s="1"/>
  <c r="H211" i="6"/>
  <c r="I211" i="6" s="1"/>
  <c r="H212" i="6"/>
  <c r="I212" i="6" s="1"/>
  <c r="H213" i="6"/>
  <c r="I213" i="6" s="1"/>
  <c r="H214" i="6"/>
  <c r="I214" i="6" s="1"/>
  <c r="H215" i="6"/>
  <c r="I215" i="6" s="1"/>
  <c r="H216" i="6"/>
  <c r="I216" i="6" s="1"/>
  <c r="H217" i="6"/>
  <c r="I217" i="6" s="1"/>
  <c r="H218" i="6"/>
  <c r="I218" i="6" s="1"/>
  <c r="H219" i="6"/>
  <c r="I219" i="6" s="1"/>
  <c r="H220" i="6"/>
  <c r="I220" i="6" s="1"/>
  <c r="H221" i="6"/>
  <c r="I221" i="6" s="1"/>
  <c r="H222" i="6"/>
  <c r="I222" i="6" s="1"/>
  <c r="H223" i="6"/>
  <c r="I223" i="6" s="1"/>
  <c r="H224" i="6"/>
  <c r="I224" i="6" s="1"/>
  <c r="H225" i="6"/>
  <c r="I225" i="6" s="1"/>
  <c r="H226" i="6"/>
  <c r="I226" i="6" s="1"/>
  <c r="H227" i="6"/>
  <c r="I227" i="6" s="1"/>
  <c r="H228" i="6"/>
  <c r="I228" i="6" s="1"/>
  <c r="H229" i="6"/>
  <c r="I229" i="6" s="1"/>
  <c r="H230" i="6"/>
  <c r="I230" i="6" s="1"/>
  <c r="H231" i="6"/>
  <c r="I231" i="6" s="1"/>
  <c r="H232" i="6"/>
  <c r="I232" i="6" s="1"/>
  <c r="H233" i="6"/>
  <c r="I233" i="6" s="1"/>
  <c r="H234" i="6"/>
  <c r="I234" i="6" s="1"/>
  <c r="H235" i="6"/>
  <c r="I235" i="6" s="1"/>
  <c r="H236" i="6"/>
  <c r="I236" i="6" s="1"/>
  <c r="H237" i="6"/>
  <c r="I237" i="6" s="1"/>
  <c r="H238" i="6"/>
  <c r="I238" i="6" s="1"/>
  <c r="H239" i="6"/>
  <c r="I239" i="6" s="1"/>
  <c r="H240" i="6"/>
  <c r="I240" i="6" s="1"/>
  <c r="H241" i="6"/>
  <c r="I241" i="6" s="1"/>
  <c r="H242" i="6"/>
  <c r="I242" i="6" s="1"/>
  <c r="H243" i="6"/>
  <c r="I243" i="6" s="1"/>
  <c r="H244" i="6"/>
  <c r="I244" i="6" s="1"/>
  <c r="H245" i="6"/>
  <c r="I245" i="6" s="1"/>
  <c r="H246" i="6"/>
  <c r="I246" i="6" s="1"/>
  <c r="H247" i="6"/>
  <c r="I247" i="6" s="1"/>
  <c r="H248" i="6"/>
  <c r="I248" i="6" s="1"/>
  <c r="H249" i="6"/>
  <c r="I249" i="6" s="1"/>
  <c r="H250" i="6"/>
  <c r="I250" i="6" s="1"/>
  <c r="H251" i="6"/>
  <c r="I251" i="6" s="1"/>
  <c r="H252" i="6"/>
  <c r="I252" i="6" s="1"/>
  <c r="H253" i="6"/>
  <c r="I253" i="6" s="1"/>
  <c r="H254" i="6"/>
  <c r="I254" i="6" s="1"/>
  <c r="H255" i="6"/>
  <c r="I255" i="6" s="1"/>
  <c r="H256" i="6"/>
  <c r="I256" i="6" s="1"/>
  <c r="H257" i="6"/>
  <c r="I257" i="6" s="1"/>
  <c r="H258" i="6"/>
  <c r="I258" i="6" s="1"/>
  <c r="H259" i="6"/>
  <c r="I259" i="6" s="1"/>
  <c r="H260" i="6"/>
  <c r="I260" i="6" s="1"/>
  <c r="H261" i="6"/>
  <c r="I261" i="6" s="1"/>
  <c r="H262" i="6"/>
  <c r="I262" i="6" s="1"/>
  <c r="H263" i="6"/>
  <c r="I263" i="6" s="1"/>
  <c r="H264" i="6"/>
  <c r="I264" i="6" s="1"/>
  <c r="H265" i="6"/>
  <c r="I265" i="6" s="1"/>
  <c r="H266" i="6"/>
  <c r="I266" i="6" s="1"/>
  <c r="H267" i="6"/>
  <c r="I267" i="6" s="1"/>
  <c r="H268" i="6"/>
  <c r="I268" i="6" s="1"/>
  <c r="H269" i="6"/>
  <c r="I269" i="6" s="1"/>
  <c r="H270" i="6"/>
  <c r="I270" i="6" s="1"/>
  <c r="H271" i="6"/>
  <c r="I271" i="6" s="1"/>
  <c r="H272" i="6"/>
  <c r="I272" i="6" s="1"/>
  <c r="H273" i="6"/>
  <c r="I273" i="6" s="1"/>
  <c r="H274" i="6"/>
  <c r="I274" i="6" s="1"/>
  <c r="H275" i="6"/>
  <c r="I275" i="6" s="1"/>
  <c r="H276" i="6"/>
  <c r="I276" i="6" s="1"/>
  <c r="H277" i="6"/>
  <c r="I277" i="6" s="1"/>
  <c r="H278" i="6"/>
  <c r="I278" i="6" s="1"/>
  <c r="H279" i="6"/>
  <c r="I279" i="6" s="1"/>
  <c r="H280" i="6"/>
  <c r="I280" i="6" s="1"/>
  <c r="H281" i="6"/>
  <c r="I281" i="6" s="1"/>
  <c r="H282" i="6"/>
  <c r="I282" i="6" s="1"/>
  <c r="H283" i="6"/>
  <c r="I283" i="6" s="1"/>
  <c r="H284" i="6"/>
  <c r="I284" i="6" s="1"/>
  <c r="H285" i="6"/>
  <c r="I285" i="6" s="1"/>
  <c r="H286" i="6"/>
  <c r="I286" i="6" s="1"/>
  <c r="H287" i="6"/>
  <c r="I287" i="6" s="1"/>
  <c r="H288" i="6"/>
  <c r="I288" i="6" s="1"/>
  <c r="H289" i="6"/>
  <c r="I289" i="6" s="1"/>
  <c r="H290" i="6"/>
  <c r="I290" i="6" s="1"/>
  <c r="H291" i="6"/>
  <c r="I291" i="6" s="1"/>
  <c r="H292" i="6"/>
  <c r="I292" i="6" s="1"/>
  <c r="H293" i="6"/>
  <c r="I293" i="6" s="1"/>
  <c r="H294" i="6"/>
  <c r="I294" i="6" s="1"/>
  <c r="H295" i="6"/>
  <c r="I295" i="6" s="1"/>
  <c r="H296" i="6"/>
  <c r="I296" i="6" s="1"/>
  <c r="H297" i="6"/>
  <c r="I297" i="6" s="1"/>
  <c r="H298" i="6"/>
  <c r="I298" i="6" s="1"/>
  <c r="H299" i="6"/>
  <c r="I299" i="6" s="1"/>
  <c r="H300" i="6"/>
  <c r="I300" i="6" s="1"/>
  <c r="C9" i="6"/>
  <c r="C10" i="6"/>
  <c r="C11" i="6"/>
  <c r="D11" i="6" s="1"/>
  <c r="C12" i="6"/>
  <c r="D12" i="6" s="1"/>
  <c r="C13" i="6"/>
  <c r="D13" i="6" s="1"/>
  <c r="C14" i="6"/>
  <c r="D14" i="6" s="1"/>
  <c r="C15" i="6"/>
  <c r="C16" i="6"/>
  <c r="C17" i="6"/>
  <c r="C18" i="6"/>
  <c r="C19" i="6"/>
  <c r="C20" i="6"/>
  <c r="C21" i="6"/>
  <c r="C22" i="6"/>
  <c r="C23" i="6"/>
  <c r="D23" i="6" s="1"/>
  <c r="C24" i="6"/>
  <c r="D24" i="6" s="1"/>
  <c r="C25" i="6"/>
  <c r="D25" i="6" s="1"/>
  <c r="C26" i="6"/>
  <c r="D26" i="6" s="1"/>
  <c r="C27" i="6"/>
  <c r="C28" i="6"/>
  <c r="C29" i="6"/>
  <c r="C30" i="6"/>
  <c r="C31" i="6"/>
  <c r="C32" i="6"/>
  <c r="C33" i="6"/>
  <c r="C34" i="6"/>
  <c r="C35" i="6"/>
  <c r="D35" i="6" s="1"/>
  <c r="C36" i="6"/>
  <c r="D36" i="6" s="1"/>
  <c r="C37" i="6"/>
  <c r="D37" i="6" s="1"/>
  <c r="C38" i="6"/>
  <c r="D38" i="6" s="1"/>
  <c r="C39" i="6"/>
  <c r="C40" i="6"/>
  <c r="C41" i="6"/>
  <c r="C42" i="6"/>
  <c r="C43" i="6"/>
  <c r="C44" i="6"/>
  <c r="C45" i="6"/>
  <c r="C46" i="6"/>
  <c r="C47" i="6"/>
  <c r="D47" i="6" s="1"/>
  <c r="C48" i="6"/>
  <c r="D48" i="6" s="1"/>
  <c r="C49" i="6"/>
  <c r="D49" i="6" s="1"/>
  <c r="C50" i="6"/>
  <c r="D50" i="6" s="1"/>
  <c r="C51" i="6"/>
  <c r="C52" i="6"/>
  <c r="C53" i="6"/>
  <c r="C54" i="6"/>
  <c r="C55" i="6"/>
  <c r="C56" i="6"/>
  <c r="C57" i="6"/>
  <c r="C58" i="6"/>
  <c r="C59" i="6"/>
  <c r="D59" i="6" s="1"/>
  <c r="C60" i="6"/>
  <c r="D60" i="6" s="1"/>
  <c r="C61" i="6"/>
  <c r="D61" i="6" s="1"/>
  <c r="C62" i="6"/>
  <c r="D62" i="6" s="1"/>
  <c r="C63" i="6"/>
  <c r="C64" i="6"/>
  <c r="C65" i="6"/>
  <c r="C66" i="6"/>
  <c r="C67" i="6"/>
  <c r="C68" i="6"/>
  <c r="C69" i="6"/>
  <c r="C70" i="6"/>
  <c r="C71" i="6"/>
  <c r="D71" i="6" s="1"/>
  <c r="C72" i="6"/>
  <c r="D72" i="6" s="1"/>
  <c r="C73" i="6"/>
  <c r="D73" i="6" s="1"/>
  <c r="C74" i="6"/>
  <c r="D74" i="6" s="1"/>
  <c r="C75" i="6"/>
  <c r="C76" i="6"/>
  <c r="C77" i="6"/>
  <c r="C78" i="6"/>
  <c r="C79" i="6"/>
  <c r="C80" i="6"/>
  <c r="C81" i="6"/>
  <c r="C82" i="6"/>
  <c r="C83" i="6"/>
  <c r="D83" i="6" s="1"/>
  <c r="C84" i="6"/>
  <c r="D84" i="6" s="1"/>
  <c r="C85" i="6"/>
  <c r="D85" i="6" s="1"/>
  <c r="C86" i="6"/>
  <c r="D86" i="6" s="1"/>
  <c r="C87" i="6"/>
  <c r="C88" i="6"/>
  <c r="C89" i="6"/>
  <c r="C90" i="6"/>
  <c r="C91" i="6"/>
  <c r="C92" i="6"/>
  <c r="C93" i="6"/>
  <c r="C94" i="6"/>
  <c r="C95" i="6"/>
  <c r="D95" i="6" s="1"/>
  <c r="C96" i="6"/>
  <c r="D96" i="6" s="1"/>
  <c r="C97" i="6"/>
  <c r="D97" i="6" s="1"/>
  <c r="C98" i="6"/>
  <c r="D98" i="6" s="1"/>
  <c r="C99" i="6"/>
  <c r="C100" i="6"/>
  <c r="C101" i="6"/>
  <c r="C102" i="6"/>
  <c r="C103" i="6"/>
  <c r="C104" i="6"/>
  <c r="C105" i="6"/>
  <c r="C106" i="6"/>
  <c r="C107" i="6"/>
  <c r="D107" i="6" s="1"/>
  <c r="C108" i="6"/>
  <c r="D108" i="6" s="1"/>
  <c r="C109" i="6"/>
  <c r="D109" i="6" s="1"/>
  <c r="C110" i="6"/>
  <c r="D110" i="6" s="1"/>
  <c r="C111" i="6"/>
  <c r="C112" i="6"/>
  <c r="C113" i="6"/>
  <c r="C114" i="6"/>
  <c r="C115" i="6"/>
  <c r="C116" i="6"/>
  <c r="C117" i="6"/>
  <c r="C118" i="6"/>
  <c r="C119" i="6"/>
  <c r="D119" i="6" s="1"/>
  <c r="C120" i="6"/>
  <c r="D120" i="6" s="1"/>
  <c r="C121" i="6"/>
  <c r="D121" i="6" s="1"/>
  <c r="C122" i="6"/>
  <c r="D122" i="6" s="1"/>
  <c r="C123" i="6"/>
  <c r="C124" i="6"/>
  <c r="C125" i="6"/>
  <c r="C126" i="6"/>
  <c r="C127" i="6"/>
  <c r="C128" i="6"/>
  <c r="C129" i="6"/>
  <c r="C130" i="6"/>
  <c r="C131" i="6"/>
  <c r="D131" i="6" s="1"/>
  <c r="C132" i="6"/>
  <c r="D132" i="6" s="1"/>
  <c r="C133" i="6"/>
  <c r="D133" i="6" s="1"/>
  <c r="C134" i="6"/>
  <c r="D134" i="6" s="1"/>
  <c r="C135" i="6"/>
  <c r="C136" i="6"/>
  <c r="C137" i="6"/>
  <c r="C138" i="6"/>
  <c r="C139" i="6"/>
  <c r="C140" i="6"/>
  <c r="C141" i="6"/>
  <c r="C142" i="6"/>
  <c r="C143" i="6"/>
  <c r="D143" i="6" s="1"/>
  <c r="C144" i="6"/>
  <c r="D144" i="6" s="1"/>
  <c r="C145" i="6"/>
  <c r="D145" i="6" s="1"/>
  <c r="C146" i="6"/>
  <c r="D146" i="6" s="1"/>
  <c r="C147" i="6"/>
  <c r="C148" i="6"/>
  <c r="C149" i="6"/>
  <c r="C150" i="6"/>
  <c r="C151" i="6"/>
  <c r="C152" i="6"/>
  <c r="C153" i="6"/>
  <c r="C154" i="6"/>
  <c r="C155" i="6"/>
  <c r="D155" i="6" s="1"/>
  <c r="C156" i="6"/>
  <c r="D156" i="6" s="1"/>
  <c r="C157" i="6"/>
  <c r="D157" i="6" s="1"/>
  <c r="C158" i="6"/>
  <c r="D158" i="6" s="1"/>
  <c r="C159" i="6"/>
  <c r="C160" i="6"/>
  <c r="C161" i="6"/>
  <c r="C162" i="6"/>
  <c r="C163" i="6"/>
  <c r="C164" i="6"/>
  <c r="C165" i="6"/>
  <c r="C166" i="6"/>
  <c r="C167" i="6"/>
  <c r="D167" i="6" s="1"/>
  <c r="C168" i="6"/>
  <c r="D168" i="6" s="1"/>
  <c r="C169" i="6"/>
  <c r="D169" i="6" s="1"/>
  <c r="C170" i="6"/>
  <c r="D170" i="6" s="1"/>
  <c r="C171" i="6"/>
  <c r="C172" i="6"/>
  <c r="C173" i="6"/>
  <c r="C174" i="6"/>
  <c r="C175" i="6"/>
  <c r="C176" i="6"/>
  <c r="C177" i="6"/>
  <c r="C178" i="6"/>
  <c r="C179" i="6"/>
  <c r="D179" i="6" s="1"/>
  <c r="C180" i="6"/>
  <c r="D180" i="6" s="1"/>
  <c r="C181" i="6"/>
  <c r="D181" i="6" s="1"/>
  <c r="C182" i="6"/>
  <c r="D182" i="6" s="1"/>
  <c r="C183" i="6"/>
  <c r="C184" i="6"/>
  <c r="D184" i="6" s="1"/>
  <c r="C185" i="6"/>
  <c r="C186" i="6"/>
  <c r="D186" i="6" s="1"/>
  <c r="C187" i="6"/>
  <c r="C188" i="6"/>
  <c r="D188" i="6" s="1"/>
  <c r="C189" i="6"/>
  <c r="D189" i="6" s="1"/>
  <c r="C190" i="6"/>
  <c r="D190" i="6" s="1"/>
  <c r="C191" i="6"/>
  <c r="D191" i="6" s="1"/>
  <c r="C192" i="6"/>
  <c r="D192" i="6" s="1"/>
  <c r="C193" i="6"/>
  <c r="D193" i="6" s="1"/>
  <c r="C194" i="6"/>
  <c r="D194" i="6" s="1"/>
  <c r="C195" i="6"/>
  <c r="C196" i="6"/>
  <c r="D196" i="6" s="1"/>
  <c r="C197" i="6"/>
  <c r="C198" i="6"/>
  <c r="D198" i="6" s="1"/>
  <c r="C199" i="6"/>
  <c r="C200" i="6"/>
  <c r="D200" i="6" s="1"/>
  <c r="C201" i="6"/>
  <c r="C202" i="6"/>
  <c r="D202" i="6" s="1"/>
  <c r="C203" i="6"/>
  <c r="D203" i="6" s="1"/>
  <c r="C204" i="6"/>
  <c r="D204" i="6" s="1"/>
  <c r="C205" i="6"/>
  <c r="D205" i="6" s="1"/>
  <c r="C206" i="6"/>
  <c r="D206" i="6" s="1"/>
  <c r="C207" i="6"/>
  <c r="C208" i="6"/>
  <c r="D208" i="6" s="1"/>
  <c r="C209" i="6"/>
  <c r="C210" i="6"/>
  <c r="D210" i="6" s="1"/>
  <c r="C211" i="6"/>
  <c r="C212" i="6"/>
  <c r="D212" i="6" s="1"/>
  <c r="C213" i="6"/>
  <c r="D213" i="6" s="1"/>
  <c r="C214" i="6"/>
  <c r="D214" i="6" s="1"/>
  <c r="C215" i="6"/>
  <c r="D215" i="6" s="1"/>
  <c r="C216" i="6"/>
  <c r="D216" i="6" s="1"/>
  <c r="C217" i="6"/>
  <c r="D217" i="6" s="1"/>
  <c r="C218" i="6"/>
  <c r="D218" i="6" s="1"/>
  <c r="C219" i="6"/>
  <c r="D219" i="6" s="1"/>
  <c r="C220" i="6"/>
  <c r="D220" i="6" s="1"/>
  <c r="C221" i="6"/>
  <c r="D221" i="6" s="1"/>
  <c r="C222" i="6"/>
  <c r="D222" i="6" s="1"/>
  <c r="C223" i="6"/>
  <c r="D223" i="6" s="1"/>
  <c r="C224" i="6"/>
  <c r="D224" i="6" s="1"/>
  <c r="C225" i="6"/>
  <c r="D225" i="6" s="1"/>
  <c r="C226" i="6"/>
  <c r="D226" i="6" s="1"/>
  <c r="C227" i="6"/>
  <c r="D227" i="6" s="1"/>
  <c r="C228" i="6"/>
  <c r="D228" i="6" s="1"/>
  <c r="C229" i="6"/>
  <c r="D229" i="6" s="1"/>
  <c r="C230" i="6"/>
  <c r="D230" i="6" s="1"/>
  <c r="C231" i="6"/>
  <c r="D231" i="6" s="1"/>
  <c r="C232" i="6"/>
  <c r="D232" i="6" s="1"/>
  <c r="C233" i="6"/>
  <c r="D233" i="6" s="1"/>
  <c r="C234" i="6"/>
  <c r="D234" i="6" s="1"/>
  <c r="C235" i="6"/>
  <c r="D235" i="6" s="1"/>
  <c r="C236" i="6"/>
  <c r="D236" i="6" s="1"/>
  <c r="C237" i="6"/>
  <c r="D237" i="6" s="1"/>
  <c r="C238" i="6"/>
  <c r="D238" i="6" s="1"/>
  <c r="C239" i="6"/>
  <c r="D239" i="6" s="1"/>
  <c r="C240" i="6"/>
  <c r="D240" i="6" s="1"/>
  <c r="C241" i="6"/>
  <c r="D241" i="6" s="1"/>
  <c r="C242" i="6"/>
  <c r="D242" i="6" s="1"/>
  <c r="C243" i="6"/>
  <c r="D243" i="6" s="1"/>
  <c r="C244" i="6"/>
  <c r="D244" i="6" s="1"/>
  <c r="C245" i="6"/>
  <c r="D245" i="6" s="1"/>
  <c r="C246" i="6"/>
  <c r="D246" i="6" s="1"/>
  <c r="C247" i="6"/>
  <c r="D247" i="6" s="1"/>
  <c r="C248" i="6"/>
  <c r="D248" i="6" s="1"/>
  <c r="C249" i="6"/>
  <c r="D249" i="6" s="1"/>
  <c r="C250" i="6"/>
  <c r="D250" i="6" s="1"/>
  <c r="C251" i="6"/>
  <c r="D251" i="6" s="1"/>
  <c r="C252" i="6"/>
  <c r="D252" i="6" s="1"/>
  <c r="C253" i="6"/>
  <c r="D253" i="6" s="1"/>
  <c r="C254" i="6"/>
  <c r="D254" i="6" s="1"/>
  <c r="C255" i="6"/>
  <c r="D255" i="6" s="1"/>
  <c r="C256" i="6"/>
  <c r="D256" i="6" s="1"/>
  <c r="C257" i="6"/>
  <c r="D257" i="6" s="1"/>
  <c r="C258" i="6"/>
  <c r="D258" i="6" s="1"/>
  <c r="C259" i="6"/>
  <c r="D259" i="6" s="1"/>
  <c r="C260" i="6"/>
  <c r="D260" i="6" s="1"/>
  <c r="C261" i="6"/>
  <c r="D261" i="6" s="1"/>
  <c r="C262" i="6"/>
  <c r="D262" i="6" s="1"/>
  <c r="C263" i="6"/>
  <c r="D263" i="6" s="1"/>
  <c r="C264" i="6"/>
  <c r="D264" i="6" s="1"/>
  <c r="C265" i="6"/>
  <c r="D265" i="6" s="1"/>
  <c r="C266" i="6"/>
  <c r="D266" i="6" s="1"/>
  <c r="C267" i="6"/>
  <c r="D267" i="6" s="1"/>
  <c r="C268" i="6"/>
  <c r="D268" i="6" s="1"/>
  <c r="C269" i="6"/>
  <c r="D269" i="6" s="1"/>
  <c r="C270" i="6"/>
  <c r="D270" i="6" s="1"/>
  <c r="C271" i="6"/>
  <c r="D271" i="6" s="1"/>
  <c r="C272" i="6"/>
  <c r="D272" i="6" s="1"/>
  <c r="C273" i="6"/>
  <c r="D273" i="6" s="1"/>
  <c r="C274" i="6"/>
  <c r="D274" i="6" s="1"/>
  <c r="C275" i="6"/>
  <c r="D275" i="6" s="1"/>
  <c r="C276" i="6"/>
  <c r="D276" i="6" s="1"/>
  <c r="C277" i="6"/>
  <c r="D277" i="6" s="1"/>
  <c r="C278" i="6"/>
  <c r="D278" i="6" s="1"/>
  <c r="C279" i="6"/>
  <c r="D279" i="6" s="1"/>
  <c r="C280" i="6"/>
  <c r="D280" i="6" s="1"/>
  <c r="C281" i="6"/>
  <c r="D281" i="6" s="1"/>
  <c r="C282" i="6"/>
  <c r="D282" i="6" s="1"/>
  <c r="C283" i="6"/>
  <c r="D283" i="6" s="1"/>
  <c r="C284" i="6"/>
  <c r="D284" i="6" s="1"/>
  <c r="C285" i="6"/>
  <c r="D285" i="6" s="1"/>
  <c r="C286" i="6"/>
  <c r="D286" i="6" s="1"/>
  <c r="C287" i="6"/>
  <c r="D287" i="6" s="1"/>
  <c r="C288" i="6"/>
  <c r="D288" i="6" s="1"/>
  <c r="C289" i="6"/>
  <c r="D289" i="6" s="1"/>
  <c r="C290" i="6"/>
  <c r="D290" i="6" s="1"/>
  <c r="C291" i="6"/>
  <c r="D291" i="6" s="1"/>
  <c r="C292" i="6"/>
  <c r="D292" i="6" s="1"/>
  <c r="C293" i="6"/>
  <c r="D293" i="6" s="1"/>
  <c r="C294" i="6"/>
  <c r="D294" i="6" s="1"/>
  <c r="C295" i="6"/>
  <c r="D295" i="6" s="1"/>
  <c r="C296" i="6"/>
  <c r="D296" i="6" s="1"/>
  <c r="C297" i="6"/>
  <c r="D297" i="6" s="1"/>
  <c r="C298" i="6"/>
  <c r="D298" i="6" s="1"/>
  <c r="C299" i="6"/>
  <c r="D299" i="6" s="1"/>
  <c r="C300" i="6"/>
  <c r="D300" i="6" s="1"/>
  <c r="D9" i="6"/>
  <c r="D10" i="6"/>
  <c r="D15" i="6"/>
  <c r="D16" i="6"/>
  <c r="D17" i="6"/>
  <c r="D18" i="6"/>
  <c r="D19" i="6"/>
  <c r="D20" i="6"/>
  <c r="D21" i="6"/>
  <c r="D22" i="6"/>
  <c r="D27" i="6"/>
  <c r="D28" i="6"/>
  <c r="D29" i="6"/>
  <c r="D30" i="6"/>
  <c r="D31" i="6"/>
  <c r="D32" i="6"/>
  <c r="D33" i="6"/>
  <c r="D34" i="6"/>
  <c r="D39" i="6"/>
  <c r="D40" i="6"/>
  <c r="D41" i="6"/>
  <c r="D42" i="6"/>
  <c r="D43" i="6"/>
  <c r="D44" i="6"/>
  <c r="D45" i="6"/>
  <c r="D46" i="6"/>
  <c r="D51" i="6"/>
  <c r="D52" i="6"/>
  <c r="D53" i="6"/>
  <c r="D54" i="6"/>
  <c r="D55" i="6"/>
  <c r="D56" i="6"/>
  <c r="D57" i="6"/>
  <c r="D58" i="6"/>
  <c r="D63" i="6"/>
  <c r="D64" i="6"/>
  <c r="D65" i="6"/>
  <c r="D66" i="6"/>
  <c r="D67" i="6"/>
  <c r="D68" i="6"/>
  <c r="D69" i="6"/>
  <c r="D70" i="6"/>
  <c r="D75" i="6"/>
  <c r="D76" i="6"/>
  <c r="D77" i="6"/>
  <c r="D78" i="6"/>
  <c r="D79" i="6"/>
  <c r="D80" i="6"/>
  <c r="D81" i="6"/>
  <c r="D82" i="6"/>
  <c r="D87" i="6"/>
  <c r="D88" i="6"/>
  <c r="D89" i="6"/>
  <c r="D90" i="6"/>
  <c r="D91" i="6"/>
  <c r="D92" i="6"/>
  <c r="D93" i="6"/>
  <c r="D94" i="6"/>
  <c r="D99" i="6"/>
  <c r="D100" i="6"/>
  <c r="D101" i="6"/>
  <c r="D102" i="6"/>
  <c r="D103" i="6"/>
  <c r="D104" i="6"/>
  <c r="D105" i="6"/>
  <c r="D106" i="6"/>
  <c r="D111" i="6"/>
  <c r="D112" i="6"/>
  <c r="D113" i="6"/>
  <c r="D114" i="6"/>
  <c r="D115" i="6"/>
  <c r="D116" i="6"/>
  <c r="D117" i="6"/>
  <c r="D118" i="6"/>
  <c r="D123" i="6"/>
  <c r="D124" i="6"/>
  <c r="D125" i="6"/>
  <c r="D126" i="6"/>
  <c r="D127" i="6"/>
  <c r="D128" i="6"/>
  <c r="D129" i="6"/>
  <c r="D130" i="6"/>
  <c r="D135" i="6"/>
  <c r="D136" i="6"/>
  <c r="D137" i="6"/>
  <c r="D138" i="6"/>
  <c r="D139" i="6"/>
  <c r="D140" i="6"/>
  <c r="D141" i="6"/>
  <c r="D142" i="6"/>
  <c r="D147" i="6"/>
  <c r="D148" i="6"/>
  <c r="D149" i="6"/>
  <c r="D150" i="6"/>
  <c r="D151" i="6"/>
  <c r="D152" i="6"/>
  <c r="D153" i="6"/>
  <c r="D154" i="6"/>
  <c r="D159" i="6"/>
  <c r="D160" i="6"/>
  <c r="D161" i="6"/>
  <c r="D162" i="6"/>
  <c r="D163" i="6"/>
  <c r="D164" i="6"/>
  <c r="D165" i="6"/>
  <c r="D166" i="6"/>
  <c r="D171" i="6"/>
  <c r="D172" i="6"/>
  <c r="D173" i="6"/>
  <c r="D174" i="6"/>
  <c r="D175" i="6"/>
  <c r="D176" i="6"/>
  <c r="D177" i="6"/>
  <c r="D178" i="6"/>
  <c r="D183" i="6"/>
  <c r="D185" i="6"/>
  <c r="D187" i="6"/>
  <c r="D195" i="6"/>
  <c r="D197" i="6"/>
  <c r="D199" i="6"/>
  <c r="D201" i="6"/>
  <c r="D207" i="6"/>
  <c r="D209" i="6"/>
  <c r="D211" i="6"/>
  <c r="H10" i="5"/>
  <c r="I10" i="5" s="1"/>
  <c r="H11" i="5"/>
  <c r="I11" i="5" s="1"/>
  <c r="H12" i="5"/>
  <c r="I12" i="5" s="1"/>
  <c r="H13" i="5"/>
  <c r="I13" i="5" s="1"/>
  <c r="H14" i="5"/>
  <c r="I14" i="5" s="1"/>
  <c r="H15" i="5"/>
  <c r="I15" i="5" s="1"/>
  <c r="H16" i="5"/>
  <c r="I16" i="5" s="1"/>
  <c r="H17" i="5"/>
  <c r="I17" i="5" s="1"/>
  <c r="H18" i="5"/>
  <c r="I18" i="5" s="1"/>
  <c r="H19" i="5"/>
  <c r="I19" i="5" s="1"/>
  <c r="H20" i="5"/>
  <c r="I20" i="5" s="1"/>
  <c r="H21" i="5"/>
  <c r="I21" i="5" s="1"/>
  <c r="H22" i="5"/>
  <c r="I22" i="5" s="1"/>
  <c r="H23" i="5"/>
  <c r="I23" i="5" s="1"/>
  <c r="H24" i="5"/>
  <c r="I24" i="5" s="1"/>
  <c r="H25" i="5"/>
  <c r="I25" i="5" s="1"/>
  <c r="H26" i="5"/>
  <c r="I26" i="5" s="1"/>
  <c r="H27" i="5"/>
  <c r="I27" i="5" s="1"/>
  <c r="H28" i="5"/>
  <c r="I28" i="5" s="1"/>
  <c r="H29" i="5"/>
  <c r="I29" i="5" s="1"/>
  <c r="H30" i="5"/>
  <c r="I30" i="5" s="1"/>
  <c r="H31" i="5"/>
  <c r="I31" i="5" s="1"/>
  <c r="H32" i="5"/>
  <c r="I32" i="5" s="1"/>
  <c r="H33" i="5"/>
  <c r="I33" i="5" s="1"/>
  <c r="H34" i="5"/>
  <c r="I34" i="5" s="1"/>
  <c r="H35" i="5"/>
  <c r="I35" i="5" s="1"/>
  <c r="H36" i="5"/>
  <c r="I36" i="5" s="1"/>
  <c r="H37" i="5"/>
  <c r="I37" i="5" s="1"/>
  <c r="H38" i="5"/>
  <c r="I38" i="5" s="1"/>
  <c r="H39" i="5"/>
  <c r="I39" i="5" s="1"/>
  <c r="H40" i="5"/>
  <c r="I40" i="5" s="1"/>
  <c r="H41" i="5"/>
  <c r="I41" i="5" s="1"/>
  <c r="H42" i="5"/>
  <c r="I42" i="5" s="1"/>
  <c r="H43" i="5"/>
  <c r="I43" i="5" s="1"/>
  <c r="H44" i="5"/>
  <c r="I44" i="5" s="1"/>
  <c r="H45" i="5"/>
  <c r="I45" i="5" s="1"/>
  <c r="H46" i="5"/>
  <c r="I46" i="5" s="1"/>
  <c r="H47" i="5"/>
  <c r="I47" i="5" s="1"/>
  <c r="H48" i="5"/>
  <c r="I48" i="5" s="1"/>
  <c r="H49" i="5"/>
  <c r="I49" i="5" s="1"/>
  <c r="H50" i="5"/>
  <c r="I50" i="5" s="1"/>
  <c r="H51" i="5"/>
  <c r="I51" i="5" s="1"/>
  <c r="H52" i="5"/>
  <c r="I52" i="5" s="1"/>
  <c r="H53" i="5"/>
  <c r="I53" i="5" s="1"/>
  <c r="H54" i="5"/>
  <c r="I54" i="5" s="1"/>
  <c r="H55" i="5"/>
  <c r="I55" i="5" s="1"/>
  <c r="H56" i="5"/>
  <c r="I56" i="5" s="1"/>
  <c r="H57" i="5"/>
  <c r="I57" i="5" s="1"/>
  <c r="H58" i="5"/>
  <c r="I58" i="5" s="1"/>
  <c r="H59" i="5"/>
  <c r="I59" i="5" s="1"/>
  <c r="H60" i="5"/>
  <c r="I60" i="5" s="1"/>
  <c r="H61" i="5"/>
  <c r="I61" i="5" s="1"/>
  <c r="H62" i="5"/>
  <c r="I62" i="5" s="1"/>
  <c r="H63" i="5"/>
  <c r="I63" i="5" s="1"/>
  <c r="H64" i="5"/>
  <c r="I64" i="5" s="1"/>
  <c r="H65" i="5"/>
  <c r="I65" i="5" s="1"/>
  <c r="H66" i="5"/>
  <c r="I66" i="5" s="1"/>
  <c r="H67" i="5"/>
  <c r="I67" i="5" s="1"/>
  <c r="H68" i="5"/>
  <c r="I68" i="5" s="1"/>
  <c r="H69" i="5"/>
  <c r="I69" i="5" s="1"/>
  <c r="H70" i="5"/>
  <c r="I70" i="5" s="1"/>
  <c r="H71" i="5"/>
  <c r="I71" i="5" s="1"/>
  <c r="H72" i="5"/>
  <c r="I72" i="5" s="1"/>
  <c r="H73" i="5"/>
  <c r="I73" i="5" s="1"/>
  <c r="H74" i="5"/>
  <c r="I74" i="5" s="1"/>
  <c r="H75" i="5"/>
  <c r="I75" i="5" s="1"/>
  <c r="H76" i="5"/>
  <c r="I76" i="5" s="1"/>
  <c r="H77" i="5"/>
  <c r="I77" i="5" s="1"/>
  <c r="H78" i="5"/>
  <c r="I78" i="5" s="1"/>
  <c r="H79" i="5"/>
  <c r="I79" i="5" s="1"/>
  <c r="H80" i="5"/>
  <c r="I80" i="5" s="1"/>
  <c r="H81" i="5"/>
  <c r="I81" i="5" s="1"/>
  <c r="H82" i="5"/>
  <c r="I82" i="5" s="1"/>
  <c r="H83" i="5"/>
  <c r="I83" i="5" s="1"/>
  <c r="H84" i="5"/>
  <c r="I84" i="5" s="1"/>
  <c r="H85" i="5"/>
  <c r="I85" i="5" s="1"/>
  <c r="H86" i="5"/>
  <c r="I86" i="5" s="1"/>
  <c r="H87" i="5"/>
  <c r="I87" i="5" s="1"/>
  <c r="H88" i="5"/>
  <c r="I88" i="5" s="1"/>
  <c r="H89" i="5"/>
  <c r="I89" i="5" s="1"/>
  <c r="H90" i="5"/>
  <c r="I90" i="5" s="1"/>
  <c r="H91" i="5"/>
  <c r="I91" i="5" s="1"/>
  <c r="H92" i="5"/>
  <c r="I92" i="5" s="1"/>
  <c r="H93" i="5"/>
  <c r="I93" i="5" s="1"/>
  <c r="H94" i="5"/>
  <c r="I94" i="5" s="1"/>
  <c r="H95" i="5"/>
  <c r="I95" i="5" s="1"/>
  <c r="H96" i="5"/>
  <c r="I96" i="5" s="1"/>
  <c r="H97" i="5"/>
  <c r="I97" i="5" s="1"/>
  <c r="H98" i="5"/>
  <c r="I98" i="5" s="1"/>
  <c r="H99" i="5"/>
  <c r="I99" i="5" s="1"/>
  <c r="H100" i="5"/>
  <c r="I100" i="5" s="1"/>
  <c r="H101" i="5"/>
  <c r="I101" i="5" s="1"/>
  <c r="H102" i="5"/>
  <c r="I102" i="5" s="1"/>
  <c r="H103" i="5"/>
  <c r="I103" i="5" s="1"/>
  <c r="H104" i="5"/>
  <c r="I104" i="5" s="1"/>
  <c r="H105" i="5"/>
  <c r="I105" i="5" s="1"/>
  <c r="H106" i="5"/>
  <c r="I106" i="5" s="1"/>
  <c r="H107" i="5"/>
  <c r="I107" i="5" s="1"/>
  <c r="H108" i="5"/>
  <c r="I108" i="5" s="1"/>
  <c r="H109" i="5"/>
  <c r="I109" i="5" s="1"/>
  <c r="H110" i="5"/>
  <c r="I110" i="5" s="1"/>
  <c r="H111" i="5"/>
  <c r="I111" i="5" s="1"/>
  <c r="H112" i="5"/>
  <c r="I112" i="5" s="1"/>
  <c r="H113" i="5"/>
  <c r="I113" i="5" s="1"/>
  <c r="H114" i="5"/>
  <c r="I114" i="5" s="1"/>
  <c r="H115" i="5"/>
  <c r="I115" i="5" s="1"/>
  <c r="H116" i="5"/>
  <c r="I116" i="5" s="1"/>
  <c r="H117" i="5"/>
  <c r="I117" i="5" s="1"/>
  <c r="H118" i="5"/>
  <c r="I118" i="5" s="1"/>
  <c r="H119" i="5"/>
  <c r="I119" i="5" s="1"/>
  <c r="H120" i="5"/>
  <c r="I120" i="5" s="1"/>
  <c r="H121" i="5"/>
  <c r="I121" i="5" s="1"/>
  <c r="H122" i="5"/>
  <c r="I122" i="5" s="1"/>
  <c r="H123" i="5"/>
  <c r="I123" i="5" s="1"/>
  <c r="H124" i="5"/>
  <c r="I124" i="5" s="1"/>
  <c r="H125" i="5"/>
  <c r="I125" i="5" s="1"/>
  <c r="H126" i="5"/>
  <c r="I126" i="5" s="1"/>
  <c r="H127" i="5"/>
  <c r="I127" i="5" s="1"/>
  <c r="H128" i="5"/>
  <c r="I128" i="5" s="1"/>
  <c r="H129" i="5"/>
  <c r="I129" i="5" s="1"/>
  <c r="H130" i="5"/>
  <c r="I130" i="5" s="1"/>
  <c r="H131" i="5"/>
  <c r="I131" i="5" s="1"/>
  <c r="H132" i="5"/>
  <c r="I132" i="5" s="1"/>
  <c r="H133" i="5"/>
  <c r="I133" i="5" s="1"/>
  <c r="H134" i="5"/>
  <c r="I134" i="5" s="1"/>
  <c r="H135" i="5"/>
  <c r="I135" i="5" s="1"/>
  <c r="H136" i="5"/>
  <c r="I136" i="5" s="1"/>
  <c r="H137" i="5"/>
  <c r="I137" i="5" s="1"/>
  <c r="H138" i="5"/>
  <c r="I138" i="5" s="1"/>
  <c r="H139" i="5"/>
  <c r="I139" i="5" s="1"/>
  <c r="H140" i="5"/>
  <c r="I140" i="5" s="1"/>
  <c r="H141" i="5"/>
  <c r="I141" i="5" s="1"/>
  <c r="H142" i="5"/>
  <c r="I142" i="5" s="1"/>
  <c r="H143" i="5"/>
  <c r="I143" i="5" s="1"/>
  <c r="H144" i="5"/>
  <c r="I144" i="5" s="1"/>
  <c r="H145" i="5"/>
  <c r="I145" i="5" s="1"/>
  <c r="H146" i="5"/>
  <c r="I146" i="5" s="1"/>
  <c r="H147" i="5"/>
  <c r="I147" i="5" s="1"/>
  <c r="H148" i="5"/>
  <c r="I148" i="5" s="1"/>
  <c r="H149" i="5"/>
  <c r="I149" i="5" s="1"/>
  <c r="H150" i="5"/>
  <c r="I150" i="5" s="1"/>
  <c r="H151" i="5"/>
  <c r="I151" i="5" s="1"/>
  <c r="H152" i="5"/>
  <c r="I152" i="5" s="1"/>
  <c r="H153" i="5"/>
  <c r="I153" i="5" s="1"/>
  <c r="H154" i="5"/>
  <c r="I154" i="5" s="1"/>
  <c r="H155" i="5"/>
  <c r="I155" i="5" s="1"/>
  <c r="H156" i="5"/>
  <c r="I156" i="5" s="1"/>
  <c r="H157" i="5"/>
  <c r="I157" i="5" s="1"/>
  <c r="H158" i="5"/>
  <c r="I158" i="5" s="1"/>
  <c r="H159" i="5"/>
  <c r="I159" i="5" s="1"/>
  <c r="H160" i="5"/>
  <c r="I160" i="5" s="1"/>
  <c r="H161" i="5"/>
  <c r="I161" i="5" s="1"/>
  <c r="H162" i="5"/>
  <c r="I162" i="5" s="1"/>
  <c r="H163" i="5"/>
  <c r="I163" i="5" s="1"/>
  <c r="H164" i="5"/>
  <c r="I164" i="5" s="1"/>
  <c r="H165" i="5"/>
  <c r="I165" i="5" s="1"/>
  <c r="H166" i="5"/>
  <c r="I166" i="5" s="1"/>
  <c r="H167" i="5"/>
  <c r="I167" i="5" s="1"/>
  <c r="H168" i="5"/>
  <c r="I168" i="5" s="1"/>
  <c r="H169" i="5"/>
  <c r="I169" i="5" s="1"/>
  <c r="H170" i="5"/>
  <c r="I170" i="5" s="1"/>
  <c r="H171" i="5"/>
  <c r="I171" i="5" s="1"/>
  <c r="H172" i="5"/>
  <c r="I172" i="5" s="1"/>
  <c r="H173" i="5"/>
  <c r="I173" i="5" s="1"/>
  <c r="H174" i="5"/>
  <c r="I174" i="5" s="1"/>
  <c r="H175" i="5"/>
  <c r="I175" i="5" s="1"/>
  <c r="H176" i="5"/>
  <c r="I176" i="5" s="1"/>
  <c r="H177" i="5"/>
  <c r="I177" i="5" s="1"/>
  <c r="H178" i="5"/>
  <c r="I178" i="5" s="1"/>
  <c r="H179" i="5"/>
  <c r="I179" i="5" s="1"/>
  <c r="H180" i="5"/>
  <c r="I180" i="5" s="1"/>
  <c r="H181" i="5"/>
  <c r="I181" i="5" s="1"/>
  <c r="H182" i="5"/>
  <c r="I182" i="5" s="1"/>
  <c r="H183" i="5"/>
  <c r="I183" i="5" s="1"/>
  <c r="H184" i="5"/>
  <c r="I184" i="5" s="1"/>
  <c r="H185" i="5"/>
  <c r="I185" i="5" s="1"/>
  <c r="H186" i="5"/>
  <c r="I186" i="5" s="1"/>
  <c r="H187" i="5"/>
  <c r="I187" i="5" s="1"/>
  <c r="H188" i="5"/>
  <c r="I188" i="5" s="1"/>
  <c r="H189" i="5"/>
  <c r="I189" i="5" s="1"/>
  <c r="H190" i="5"/>
  <c r="I190" i="5" s="1"/>
  <c r="H191" i="5"/>
  <c r="I191" i="5" s="1"/>
  <c r="H192" i="5"/>
  <c r="I192" i="5" s="1"/>
  <c r="H193" i="5"/>
  <c r="I193" i="5" s="1"/>
  <c r="H194" i="5"/>
  <c r="I194" i="5" s="1"/>
  <c r="H195" i="5"/>
  <c r="I195" i="5" s="1"/>
  <c r="H196" i="5"/>
  <c r="I196" i="5" s="1"/>
  <c r="H197" i="5"/>
  <c r="I197" i="5" s="1"/>
  <c r="H198" i="5"/>
  <c r="I198" i="5" s="1"/>
  <c r="H199" i="5"/>
  <c r="I199" i="5" s="1"/>
  <c r="H200" i="5"/>
  <c r="I200" i="5" s="1"/>
  <c r="H201" i="5"/>
  <c r="I201" i="5" s="1"/>
  <c r="H202" i="5"/>
  <c r="I202" i="5" s="1"/>
  <c r="H203" i="5"/>
  <c r="I203" i="5" s="1"/>
  <c r="H204" i="5"/>
  <c r="I204" i="5" s="1"/>
  <c r="H205" i="5"/>
  <c r="I205" i="5" s="1"/>
  <c r="H206" i="5"/>
  <c r="I206" i="5" s="1"/>
  <c r="H207" i="5"/>
  <c r="I207" i="5" s="1"/>
  <c r="H208" i="5"/>
  <c r="I208" i="5" s="1"/>
  <c r="H209" i="5"/>
  <c r="I209" i="5" s="1"/>
  <c r="H210" i="5"/>
  <c r="I210" i="5" s="1"/>
  <c r="H211" i="5"/>
  <c r="I211" i="5" s="1"/>
  <c r="H212" i="5"/>
  <c r="I212" i="5" s="1"/>
  <c r="H213" i="5"/>
  <c r="I213" i="5" s="1"/>
  <c r="H214" i="5"/>
  <c r="I214" i="5" s="1"/>
  <c r="H215" i="5"/>
  <c r="I215" i="5" s="1"/>
  <c r="H216" i="5"/>
  <c r="I216" i="5" s="1"/>
  <c r="H217" i="5"/>
  <c r="I217" i="5" s="1"/>
  <c r="H218" i="5"/>
  <c r="I218" i="5" s="1"/>
  <c r="H219" i="5"/>
  <c r="I219" i="5" s="1"/>
  <c r="H220" i="5"/>
  <c r="I220" i="5" s="1"/>
  <c r="H221" i="5"/>
  <c r="I221" i="5" s="1"/>
  <c r="H222" i="5"/>
  <c r="I222" i="5" s="1"/>
  <c r="H223" i="5"/>
  <c r="I223" i="5" s="1"/>
  <c r="H224" i="5"/>
  <c r="I224" i="5" s="1"/>
  <c r="H225" i="5"/>
  <c r="I225" i="5" s="1"/>
  <c r="H226" i="5"/>
  <c r="I226" i="5" s="1"/>
  <c r="H227" i="5"/>
  <c r="I227" i="5" s="1"/>
  <c r="H228" i="5"/>
  <c r="I228" i="5" s="1"/>
  <c r="H229" i="5"/>
  <c r="I229" i="5" s="1"/>
  <c r="H230" i="5"/>
  <c r="I230" i="5" s="1"/>
  <c r="H231" i="5"/>
  <c r="I231" i="5" s="1"/>
  <c r="H232" i="5"/>
  <c r="I232" i="5" s="1"/>
  <c r="H233" i="5"/>
  <c r="I233" i="5" s="1"/>
  <c r="H234" i="5"/>
  <c r="I234" i="5" s="1"/>
  <c r="H235" i="5"/>
  <c r="I235" i="5" s="1"/>
  <c r="H236" i="5"/>
  <c r="I236" i="5" s="1"/>
  <c r="H237" i="5"/>
  <c r="I237" i="5" s="1"/>
  <c r="H238" i="5"/>
  <c r="I238" i="5" s="1"/>
  <c r="H239" i="5"/>
  <c r="I239" i="5" s="1"/>
  <c r="H240" i="5"/>
  <c r="I240" i="5" s="1"/>
  <c r="H241" i="5"/>
  <c r="I241" i="5" s="1"/>
  <c r="H242" i="5"/>
  <c r="I242" i="5" s="1"/>
  <c r="H243" i="5"/>
  <c r="I243" i="5" s="1"/>
  <c r="H244" i="5"/>
  <c r="I244" i="5" s="1"/>
  <c r="H245" i="5"/>
  <c r="I245" i="5" s="1"/>
  <c r="H246" i="5"/>
  <c r="I246" i="5" s="1"/>
  <c r="H247" i="5"/>
  <c r="I247" i="5" s="1"/>
  <c r="H248" i="5"/>
  <c r="I248" i="5" s="1"/>
  <c r="H249" i="5"/>
  <c r="I249" i="5" s="1"/>
  <c r="H250" i="5"/>
  <c r="I250" i="5" s="1"/>
  <c r="H251" i="5"/>
  <c r="I251" i="5" s="1"/>
  <c r="H252" i="5"/>
  <c r="I252" i="5" s="1"/>
  <c r="H253" i="5"/>
  <c r="I253" i="5" s="1"/>
  <c r="H254" i="5"/>
  <c r="I254" i="5" s="1"/>
  <c r="H255" i="5"/>
  <c r="I255" i="5" s="1"/>
  <c r="H256" i="5"/>
  <c r="I256" i="5" s="1"/>
  <c r="H257" i="5"/>
  <c r="I257" i="5" s="1"/>
  <c r="H258" i="5"/>
  <c r="I258" i="5" s="1"/>
  <c r="H259" i="5"/>
  <c r="I259" i="5" s="1"/>
  <c r="H260" i="5"/>
  <c r="I260" i="5" s="1"/>
  <c r="H261" i="5"/>
  <c r="I261" i="5" s="1"/>
  <c r="H262" i="5"/>
  <c r="I262" i="5" s="1"/>
  <c r="H263" i="5"/>
  <c r="I263" i="5" s="1"/>
  <c r="H264" i="5"/>
  <c r="I264" i="5" s="1"/>
  <c r="H265" i="5"/>
  <c r="I265" i="5" s="1"/>
  <c r="H266" i="5"/>
  <c r="I266" i="5" s="1"/>
  <c r="H267" i="5"/>
  <c r="I267" i="5" s="1"/>
  <c r="H268" i="5"/>
  <c r="I268" i="5" s="1"/>
  <c r="H269" i="5"/>
  <c r="I269" i="5" s="1"/>
  <c r="H270" i="5"/>
  <c r="I270" i="5" s="1"/>
  <c r="H271" i="5"/>
  <c r="I271" i="5" s="1"/>
  <c r="H272" i="5"/>
  <c r="I272" i="5" s="1"/>
  <c r="H273" i="5"/>
  <c r="I273" i="5" s="1"/>
  <c r="H274" i="5"/>
  <c r="I274" i="5" s="1"/>
  <c r="H275" i="5"/>
  <c r="I275" i="5" s="1"/>
  <c r="H276" i="5"/>
  <c r="I276" i="5" s="1"/>
  <c r="H277" i="5"/>
  <c r="I277" i="5" s="1"/>
  <c r="H278" i="5"/>
  <c r="I278" i="5" s="1"/>
  <c r="H279" i="5"/>
  <c r="I279" i="5" s="1"/>
  <c r="H280" i="5"/>
  <c r="I280" i="5" s="1"/>
  <c r="H281" i="5"/>
  <c r="I281" i="5" s="1"/>
  <c r="H282" i="5"/>
  <c r="I282" i="5" s="1"/>
  <c r="H283" i="5"/>
  <c r="I283" i="5" s="1"/>
  <c r="H284" i="5"/>
  <c r="I284" i="5" s="1"/>
  <c r="H285" i="5"/>
  <c r="I285" i="5" s="1"/>
  <c r="H286" i="5"/>
  <c r="I286" i="5" s="1"/>
  <c r="H287" i="5"/>
  <c r="I287" i="5" s="1"/>
  <c r="H288" i="5"/>
  <c r="I288" i="5" s="1"/>
  <c r="H289" i="5"/>
  <c r="I289" i="5" s="1"/>
  <c r="H290" i="5"/>
  <c r="I290" i="5" s="1"/>
  <c r="H291" i="5"/>
  <c r="I291" i="5" s="1"/>
  <c r="H292" i="5"/>
  <c r="I292" i="5" s="1"/>
  <c r="H293" i="5"/>
  <c r="I293" i="5" s="1"/>
  <c r="H294" i="5"/>
  <c r="I294" i="5" s="1"/>
  <c r="H295" i="5"/>
  <c r="I295" i="5" s="1"/>
  <c r="H296" i="5"/>
  <c r="I296" i="5" s="1"/>
  <c r="H297" i="5"/>
  <c r="I297" i="5" s="1"/>
  <c r="H298" i="5"/>
  <c r="I298" i="5" s="1"/>
  <c r="H299" i="5"/>
  <c r="I299" i="5" s="1"/>
  <c r="H300" i="5"/>
  <c r="I300" i="5" s="1"/>
  <c r="C9" i="5"/>
  <c r="D9" i="5" s="1"/>
  <c r="C10" i="5"/>
  <c r="D10" i="5" s="1"/>
  <c r="C11" i="5"/>
  <c r="D11" i="5" s="1"/>
  <c r="C12" i="5"/>
  <c r="D12" i="5" s="1"/>
  <c r="C13" i="5"/>
  <c r="D13" i="5" s="1"/>
  <c r="C14" i="5"/>
  <c r="D14" i="5" s="1"/>
  <c r="C15" i="5"/>
  <c r="D15" i="5" s="1"/>
  <c r="C16" i="5"/>
  <c r="D16" i="5" s="1"/>
  <c r="C17" i="5"/>
  <c r="D17" i="5" s="1"/>
  <c r="C18" i="5"/>
  <c r="D18" i="5" s="1"/>
  <c r="C19" i="5"/>
  <c r="D19" i="5" s="1"/>
  <c r="C20" i="5"/>
  <c r="D20" i="5" s="1"/>
  <c r="C21" i="5"/>
  <c r="D21" i="5" s="1"/>
  <c r="C22" i="5"/>
  <c r="D22" i="5" s="1"/>
  <c r="C23" i="5"/>
  <c r="D23" i="5" s="1"/>
  <c r="C24" i="5"/>
  <c r="D24" i="5" s="1"/>
  <c r="C25" i="5"/>
  <c r="D25" i="5" s="1"/>
  <c r="C26" i="5"/>
  <c r="D26" i="5" s="1"/>
  <c r="C27" i="5"/>
  <c r="D27" i="5" s="1"/>
  <c r="C28" i="5"/>
  <c r="D28" i="5" s="1"/>
  <c r="C29" i="5"/>
  <c r="D29" i="5" s="1"/>
  <c r="C30" i="5"/>
  <c r="D30" i="5" s="1"/>
  <c r="C31" i="5"/>
  <c r="D31" i="5" s="1"/>
  <c r="C32" i="5"/>
  <c r="D32" i="5" s="1"/>
  <c r="C33" i="5"/>
  <c r="D33" i="5" s="1"/>
  <c r="C34" i="5"/>
  <c r="D34" i="5" s="1"/>
  <c r="C35" i="5"/>
  <c r="D35" i="5" s="1"/>
  <c r="C36" i="5"/>
  <c r="D36" i="5" s="1"/>
  <c r="C37" i="5"/>
  <c r="D37" i="5" s="1"/>
  <c r="C38" i="5"/>
  <c r="D38" i="5" s="1"/>
  <c r="C39" i="5"/>
  <c r="D39" i="5" s="1"/>
  <c r="C40" i="5"/>
  <c r="D40" i="5" s="1"/>
  <c r="C41" i="5"/>
  <c r="D41" i="5" s="1"/>
  <c r="C42" i="5"/>
  <c r="D42" i="5" s="1"/>
  <c r="C43" i="5"/>
  <c r="D43" i="5" s="1"/>
  <c r="C44" i="5"/>
  <c r="D44" i="5" s="1"/>
  <c r="C45" i="5"/>
  <c r="D45" i="5" s="1"/>
  <c r="C46" i="5"/>
  <c r="D46" i="5" s="1"/>
  <c r="C47" i="5"/>
  <c r="D47" i="5" s="1"/>
  <c r="C48" i="5"/>
  <c r="D48" i="5" s="1"/>
  <c r="C49" i="5"/>
  <c r="D49" i="5" s="1"/>
  <c r="C50" i="5"/>
  <c r="D50" i="5" s="1"/>
  <c r="C51" i="5"/>
  <c r="D51" i="5" s="1"/>
  <c r="C52" i="5"/>
  <c r="D52" i="5" s="1"/>
  <c r="C53" i="5"/>
  <c r="D53" i="5" s="1"/>
  <c r="C54" i="5"/>
  <c r="D54" i="5" s="1"/>
  <c r="C55" i="5"/>
  <c r="D55" i="5" s="1"/>
  <c r="C56" i="5"/>
  <c r="D56" i="5" s="1"/>
  <c r="C57" i="5"/>
  <c r="D57" i="5" s="1"/>
  <c r="C58" i="5"/>
  <c r="D58" i="5" s="1"/>
  <c r="C59" i="5"/>
  <c r="D59" i="5" s="1"/>
  <c r="C60" i="5"/>
  <c r="D60" i="5" s="1"/>
  <c r="C61" i="5"/>
  <c r="D61" i="5" s="1"/>
  <c r="C62" i="5"/>
  <c r="D62" i="5" s="1"/>
  <c r="C63" i="5"/>
  <c r="D63" i="5" s="1"/>
  <c r="C64" i="5"/>
  <c r="D64" i="5" s="1"/>
  <c r="C65" i="5"/>
  <c r="D65" i="5" s="1"/>
  <c r="C66" i="5"/>
  <c r="D66" i="5" s="1"/>
  <c r="C67" i="5"/>
  <c r="D67" i="5" s="1"/>
  <c r="C68" i="5"/>
  <c r="D68" i="5" s="1"/>
  <c r="C69" i="5"/>
  <c r="D69" i="5" s="1"/>
  <c r="C70" i="5"/>
  <c r="D70" i="5" s="1"/>
  <c r="C71" i="5"/>
  <c r="D71" i="5" s="1"/>
  <c r="C72" i="5"/>
  <c r="D72" i="5" s="1"/>
  <c r="C73" i="5"/>
  <c r="D73" i="5" s="1"/>
  <c r="C74" i="5"/>
  <c r="D74" i="5" s="1"/>
  <c r="C75" i="5"/>
  <c r="D75" i="5" s="1"/>
  <c r="C76" i="5"/>
  <c r="D76" i="5" s="1"/>
  <c r="C77" i="5"/>
  <c r="D77" i="5" s="1"/>
  <c r="C78" i="5"/>
  <c r="D78" i="5" s="1"/>
  <c r="C79" i="5"/>
  <c r="D79" i="5" s="1"/>
  <c r="C80" i="5"/>
  <c r="D80" i="5" s="1"/>
  <c r="C81" i="5"/>
  <c r="D81" i="5" s="1"/>
  <c r="C82" i="5"/>
  <c r="D82" i="5" s="1"/>
  <c r="C83" i="5"/>
  <c r="D83" i="5" s="1"/>
  <c r="C84" i="5"/>
  <c r="D84" i="5" s="1"/>
  <c r="C85" i="5"/>
  <c r="D85" i="5" s="1"/>
  <c r="C86" i="5"/>
  <c r="D86" i="5" s="1"/>
  <c r="C87" i="5"/>
  <c r="D87" i="5" s="1"/>
  <c r="C88" i="5"/>
  <c r="D88" i="5" s="1"/>
  <c r="C89" i="5"/>
  <c r="D89" i="5" s="1"/>
  <c r="C90" i="5"/>
  <c r="D90" i="5" s="1"/>
  <c r="C91" i="5"/>
  <c r="D91" i="5" s="1"/>
  <c r="C92" i="5"/>
  <c r="D92" i="5" s="1"/>
  <c r="C93" i="5"/>
  <c r="D93" i="5" s="1"/>
  <c r="C94" i="5"/>
  <c r="D94" i="5" s="1"/>
  <c r="C95" i="5"/>
  <c r="D95" i="5" s="1"/>
  <c r="C96" i="5"/>
  <c r="D96" i="5" s="1"/>
  <c r="C97" i="5"/>
  <c r="D97" i="5" s="1"/>
  <c r="C98" i="5"/>
  <c r="D98" i="5" s="1"/>
  <c r="C99" i="5"/>
  <c r="D99" i="5" s="1"/>
  <c r="C100" i="5"/>
  <c r="D100" i="5" s="1"/>
  <c r="C101" i="5"/>
  <c r="D101" i="5" s="1"/>
  <c r="C102" i="5"/>
  <c r="D102" i="5" s="1"/>
  <c r="C103" i="5"/>
  <c r="D103" i="5" s="1"/>
  <c r="C104" i="5"/>
  <c r="D104" i="5" s="1"/>
  <c r="C105" i="5"/>
  <c r="D105" i="5" s="1"/>
  <c r="C106" i="5"/>
  <c r="D106" i="5" s="1"/>
  <c r="C107" i="5"/>
  <c r="D107" i="5" s="1"/>
  <c r="C108" i="5"/>
  <c r="D108" i="5" s="1"/>
  <c r="C109" i="5"/>
  <c r="D109" i="5" s="1"/>
  <c r="C110" i="5"/>
  <c r="D110" i="5" s="1"/>
  <c r="C111" i="5"/>
  <c r="D111" i="5" s="1"/>
  <c r="C112" i="5"/>
  <c r="D112" i="5" s="1"/>
  <c r="C113" i="5"/>
  <c r="D113" i="5" s="1"/>
  <c r="C114" i="5"/>
  <c r="D114" i="5" s="1"/>
  <c r="C115" i="5"/>
  <c r="D115" i="5" s="1"/>
  <c r="C116" i="5"/>
  <c r="D116" i="5" s="1"/>
  <c r="C117" i="5"/>
  <c r="D117" i="5" s="1"/>
  <c r="C118" i="5"/>
  <c r="D118" i="5" s="1"/>
  <c r="C119" i="5"/>
  <c r="D119" i="5" s="1"/>
  <c r="C120" i="5"/>
  <c r="D120" i="5" s="1"/>
  <c r="C121" i="5"/>
  <c r="D121" i="5" s="1"/>
  <c r="C122" i="5"/>
  <c r="D122" i="5" s="1"/>
  <c r="C123" i="5"/>
  <c r="D123" i="5" s="1"/>
  <c r="C124" i="5"/>
  <c r="D124" i="5" s="1"/>
  <c r="C125" i="5"/>
  <c r="D125" i="5" s="1"/>
  <c r="C126" i="5"/>
  <c r="D126" i="5" s="1"/>
  <c r="C127" i="5"/>
  <c r="D127" i="5" s="1"/>
  <c r="C128" i="5"/>
  <c r="D128" i="5" s="1"/>
  <c r="C129" i="5"/>
  <c r="D129" i="5" s="1"/>
  <c r="C130" i="5"/>
  <c r="D130" i="5" s="1"/>
  <c r="C131" i="5"/>
  <c r="D131" i="5" s="1"/>
  <c r="C132" i="5"/>
  <c r="D132" i="5" s="1"/>
  <c r="C133" i="5"/>
  <c r="D133" i="5" s="1"/>
  <c r="C134" i="5"/>
  <c r="D134" i="5" s="1"/>
  <c r="C135" i="5"/>
  <c r="D135" i="5" s="1"/>
  <c r="C136" i="5"/>
  <c r="D136" i="5" s="1"/>
  <c r="C137" i="5"/>
  <c r="D137" i="5" s="1"/>
  <c r="C138" i="5"/>
  <c r="D138" i="5" s="1"/>
  <c r="C139" i="5"/>
  <c r="D139" i="5" s="1"/>
  <c r="C140" i="5"/>
  <c r="D140" i="5" s="1"/>
  <c r="C141" i="5"/>
  <c r="D141" i="5" s="1"/>
  <c r="C142" i="5"/>
  <c r="D142" i="5" s="1"/>
  <c r="C143" i="5"/>
  <c r="D143" i="5" s="1"/>
  <c r="C144" i="5"/>
  <c r="D144" i="5" s="1"/>
  <c r="C145" i="5"/>
  <c r="D145" i="5" s="1"/>
  <c r="C146" i="5"/>
  <c r="D146" i="5" s="1"/>
  <c r="C147" i="5"/>
  <c r="D147" i="5" s="1"/>
  <c r="C148" i="5"/>
  <c r="D148" i="5" s="1"/>
  <c r="C149" i="5"/>
  <c r="D149" i="5" s="1"/>
  <c r="C150" i="5"/>
  <c r="D150" i="5" s="1"/>
  <c r="C151" i="5"/>
  <c r="D151" i="5" s="1"/>
  <c r="C152" i="5"/>
  <c r="D152" i="5" s="1"/>
  <c r="C153" i="5"/>
  <c r="D153" i="5" s="1"/>
  <c r="C154" i="5"/>
  <c r="D154" i="5" s="1"/>
  <c r="C155" i="5"/>
  <c r="D155" i="5" s="1"/>
  <c r="C156" i="5"/>
  <c r="D156" i="5" s="1"/>
  <c r="C157" i="5"/>
  <c r="D157" i="5" s="1"/>
  <c r="C158" i="5"/>
  <c r="D158" i="5" s="1"/>
  <c r="C159" i="5"/>
  <c r="D159" i="5" s="1"/>
  <c r="C160" i="5"/>
  <c r="D160" i="5" s="1"/>
  <c r="C161" i="5"/>
  <c r="D161" i="5" s="1"/>
  <c r="C162" i="5"/>
  <c r="D162" i="5" s="1"/>
  <c r="C163" i="5"/>
  <c r="D163" i="5" s="1"/>
  <c r="C164" i="5"/>
  <c r="D164" i="5" s="1"/>
  <c r="C165" i="5"/>
  <c r="D165" i="5" s="1"/>
  <c r="C166" i="5"/>
  <c r="D166" i="5" s="1"/>
  <c r="C167" i="5"/>
  <c r="D167" i="5" s="1"/>
  <c r="C168" i="5"/>
  <c r="D168" i="5" s="1"/>
  <c r="C169" i="5"/>
  <c r="D169" i="5" s="1"/>
  <c r="C170" i="5"/>
  <c r="D170" i="5" s="1"/>
  <c r="C171" i="5"/>
  <c r="D171" i="5" s="1"/>
  <c r="C172" i="5"/>
  <c r="D172" i="5" s="1"/>
  <c r="C173" i="5"/>
  <c r="D173" i="5" s="1"/>
  <c r="C174" i="5"/>
  <c r="D174" i="5" s="1"/>
  <c r="C175" i="5"/>
  <c r="D175" i="5" s="1"/>
  <c r="C176" i="5"/>
  <c r="D176" i="5" s="1"/>
  <c r="C177" i="5"/>
  <c r="D177" i="5" s="1"/>
  <c r="C178" i="5"/>
  <c r="D178" i="5" s="1"/>
  <c r="C179" i="5"/>
  <c r="D179" i="5" s="1"/>
  <c r="C180" i="5"/>
  <c r="D180" i="5" s="1"/>
  <c r="C181" i="5"/>
  <c r="D181" i="5" s="1"/>
  <c r="C182" i="5"/>
  <c r="D182" i="5" s="1"/>
  <c r="C183" i="5"/>
  <c r="D183" i="5" s="1"/>
  <c r="C184" i="5"/>
  <c r="D184" i="5" s="1"/>
  <c r="C185" i="5"/>
  <c r="D185" i="5" s="1"/>
  <c r="C186" i="5"/>
  <c r="D186" i="5" s="1"/>
  <c r="C187" i="5"/>
  <c r="D187" i="5" s="1"/>
  <c r="C188" i="5"/>
  <c r="D188" i="5" s="1"/>
  <c r="C189" i="5"/>
  <c r="D189" i="5" s="1"/>
  <c r="C190" i="5"/>
  <c r="D190" i="5" s="1"/>
  <c r="C191" i="5"/>
  <c r="D191" i="5" s="1"/>
  <c r="C192" i="5"/>
  <c r="D192" i="5" s="1"/>
  <c r="C193" i="5"/>
  <c r="D193" i="5" s="1"/>
  <c r="C194" i="5"/>
  <c r="D194" i="5" s="1"/>
  <c r="C195" i="5"/>
  <c r="D195" i="5" s="1"/>
  <c r="C196" i="5"/>
  <c r="D196" i="5" s="1"/>
  <c r="C197" i="5"/>
  <c r="D197" i="5" s="1"/>
  <c r="C198" i="5"/>
  <c r="D198" i="5" s="1"/>
  <c r="C199" i="5"/>
  <c r="D199" i="5" s="1"/>
  <c r="C200" i="5"/>
  <c r="D200" i="5" s="1"/>
  <c r="C201" i="5"/>
  <c r="D201" i="5" s="1"/>
  <c r="C202" i="5"/>
  <c r="D202" i="5" s="1"/>
  <c r="C203" i="5"/>
  <c r="D203" i="5" s="1"/>
  <c r="C204" i="5"/>
  <c r="D204" i="5" s="1"/>
  <c r="C205" i="5"/>
  <c r="D205" i="5" s="1"/>
  <c r="C206" i="5"/>
  <c r="D206" i="5" s="1"/>
  <c r="C207" i="5"/>
  <c r="D207" i="5" s="1"/>
  <c r="C208" i="5"/>
  <c r="D208" i="5" s="1"/>
  <c r="C209" i="5"/>
  <c r="D209" i="5" s="1"/>
  <c r="C210" i="5"/>
  <c r="D210" i="5" s="1"/>
  <c r="C211" i="5"/>
  <c r="D211" i="5" s="1"/>
  <c r="C212" i="5"/>
  <c r="D212" i="5" s="1"/>
  <c r="C213" i="5"/>
  <c r="D213" i="5" s="1"/>
  <c r="C214" i="5"/>
  <c r="D214" i="5" s="1"/>
  <c r="C215" i="5"/>
  <c r="D215" i="5" s="1"/>
  <c r="C216" i="5"/>
  <c r="D216" i="5" s="1"/>
  <c r="C217" i="5"/>
  <c r="D217" i="5" s="1"/>
  <c r="C218" i="5"/>
  <c r="D218" i="5" s="1"/>
  <c r="C219" i="5"/>
  <c r="D219" i="5" s="1"/>
  <c r="C220" i="5"/>
  <c r="D220" i="5" s="1"/>
  <c r="C221" i="5"/>
  <c r="D221" i="5" s="1"/>
  <c r="C222" i="5"/>
  <c r="D222" i="5" s="1"/>
  <c r="C223" i="5"/>
  <c r="D223" i="5" s="1"/>
  <c r="C224" i="5"/>
  <c r="D224" i="5" s="1"/>
  <c r="C225" i="5"/>
  <c r="D225" i="5" s="1"/>
  <c r="C226" i="5"/>
  <c r="D226" i="5" s="1"/>
  <c r="C227" i="5"/>
  <c r="D227" i="5" s="1"/>
  <c r="C228" i="5"/>
  <c r="D228" i="5" s="1"/>
  <c r="C229" i="5"/>
  <c r="D229" i="5" s="1"/>
  <c r="C230" i="5"/>
  <c r="D230" i="5" s="1"/>
  <c r="C231" i="5"/>
  <c r="D231" i="5" s="1"/>
  <c r="C232" i="5"/>
  <c r="D232" i="5" s="1"/>
  <c r="C233" i="5"/>
  <c r="D233" i="5" s="1"/>
  <c r="C234" i="5"/>
  <c r="D234" i="5" s="1"/>
  <c r="C235" i="5"/>
  <c r="D235" i="5" s="1"/>
  <c r="C236" i="5"/>
  <c r="D236" i="5" s="1"/>
  <c r="C237" i="5"/>
  <c r="D237" i="5" s="1"/>
  <c r="C238" i="5"/>
  <c r="D238" i="5" s="1"/>
  <c r="C239" i="5"/>
  <c r="D239" i="5" s="1"/>
  <c r="C240" i="5"/>
  <c r="D240" i="5" s="1"/>
  <c r="C241" i="5"/>
  <c r="D241" i="5" s="1"/>
  <c r="C242" i="5"/>
  <c r="D242" i="5" s="1"/>
  <c r="C243" i="5"/>
  <c r="D243" i="5" s="1"/>
  <c r="C244" i="5"/>
  <c r="D244" i="5" s="1"/>
  <c r="C245" i="5"/>
  <c r="D245" i="5" s="1"/>
  <c r="C246" i="5"/>
  <c r="D246" i="5" s="1"/>
  <c r="C247" i="5"/>
  <c r="D247" i="5" s="1"/>
  <c r="C248" i="5"/>
  <c r="D248" i="5" s="1"/>
  <c r="C249" i="5"/>
  <c r="D249" i="5" s="1"/>
  <c r="C250" i="5"/>
  <c r="D250" i="5" s="1"/>
  <c r="C251" i="5"/>
  <c r="D251" i="5" s="1"/>
  <c r="C252" i="5"/>
  <c r="D252" i="5" s="1"/>
  <c r="C253" i="5"/>
  <c r="D253" i="5" s="1"/>
  <c r="C254" i="5"/>
  <c r="D254" i="5" s="1"/>
  <c r="C255" i="5"/>
  <c r="D255" i="5" s="1"/>
  <c r="C256" i="5"/>
  <c r="D256" i="5" s="1"/>
  <c r="C257" i="5"/>
  <c r="D257" i="5" s="1"/>
  <c r="C258" i="5"/>
  <c r="D258" i="5" s="1"/>
  <c r="C259" i="5"/>
  <c r="D259" i="5" s="1"/>
  <c r="C260" i="5"/>
  <c r="D260" i="5" s="1"/>
  <c r="C261" i="5"/>
  <c r="D261" i="5" s="1"/>
  <c r="C262" i="5"/>
  <c r="D262" i="5" s="1"/>
  <c r="C263" i="5"/>
  <c r="D263" i="5" s="1"/>
  <c r="C264" i="5"/>
  <c r="D264" i="5" s="1"/>
  <c r="C265" i="5"/>
  <c r="D265" i="5" s="1"/>
  <c r="C266" i="5"/>
  <c r="D266" i="5" s="1"/>
  <c r="C267" i="5"/>
  <c r="D267" i="5" s="1"/>
  <c r="C268" i="5"/>
  <c r="D268" i="5" s="1"/>
  <c r="C269" i="5"/>
  <c r="D269" i="5" s="1"/>
  <c r="C270" i="5"/>
  <c r="D270" i="5" s="1"/>
  <c r="C271" i="5"/>
  <c r="D271" i="5" s="1"/>
  <c r="C272" i="5"/>
  <c r="D272" i="5" s="1"/>
  <c r="C273" i="5"/>
  <c r="D273" i="5" s="1"/>
  <c r="C274" i="5"/>
  <c r="D274" i="5" s="1"/>
  <c r="C275" i="5"/>
  <c r="D275" i="5" s="1"/>
  <c r="C276" i="5"/>
  <c r="D276" i="5" s="1"/>
  <c r="C277" i="5"/>
  <c r="D277" i="5" s="1"/>
  <c r="C278" i="5"/>
  <c r="D278" i="5" s="1"/>
  <c r="C279" i="5"/>
  <c r="D279" i="5" s="1"/>
  <c r="C280" i="5"/>
  <c r="D280" i="5" s="1"/>
  <c r="C281" i="5"/>
  <c r="D281" i="5" s="1"/>
  <c r="C282" i="5"/>
  <c r="D282" i="5" s="1"/>
  <c r="C283" i="5"/>
  <c r="D283" i="5" s="1"/>
  <c r="C284" i="5"/>
  <c r="D284" i="5" s="1"/>
  <c r="C285" i="5"/>
  <c r="D285" i="5" s="1"/>
  <c r="C286" i="5"/>
  <c r="D286" i="5" s="1"/>
  <c r="C287" i="5"/>
  <c r="D287" i="5" s="1"/>
  <c r="C288" i="5"/>
  <c r="D288" i="5" s="1"/>
  <c r="C289" i="5"/>
  <c r="D289" i="5" s="1"/>
  <c r="C290" i="5"/>
  <c r="D290" i="5" s="1"/>
  <c r="C291" i="5"/>
  <c r="D291" i="5" s="1"/>
  <c r="C292" i="5"/>
  <c r="D292" i="5" s="1"/>
  <c r="C293" i="5"/>
  <c r="D293" i="5" s="1"/>
  <c r="C294" i="5"/>
  <c r="D294" i="5" s="1"/>
  <c r="C295" i="5"/>
  <c r="D295" i="5" s="1"/>
  <c r="C296" i="5"/>
  <c r="D296" i="5" s="1"/>
  <c r="C297" i="5"/>
  <c r="D297" i="5" s="1"/>
  <c r="C298" i="5"/>
  <c r="D298" i="5" s="1"/>
  <c r="C299" i="5"/>
  <c r="D299" i="5" s="1"/>
  <c r="C300" i="5"/>
  <c r="D300" i="5" s="1"/>
  <c r="H10" i="15"/>
  <c r="I10" i="15" s="1"/>
  <c r="H11" i="15"/>
  <c r="I11" i="15" s="1"/>
  <c r="H12" i="15"/>
  <c r="I12" i="15" s="1"/>
  <c r="H13" i="15"/>
  <c r="I13" i="15" s="1"/>
  <c r="H14" i="15"/>
  <c r="I14" i="15" s="1"/>
  <c r="H15" i="15"/>
  <c r="I15" i="15" s="1"/>
  <c r="H16" i="15"/>
  <c r="I16" i="15" s="1"/>
  <c r="H17" i="15"/>
  <c r="I17" i="15" s="1"/>
  <c r="H18" i="15"/>
  <c r="I18" i="15" s="1"/>
  <c r="H19" i="15"/>
  <c r="I19" i="15" s="1"/>
  <c r="H20" i="15"/>
  <c r="I20" i="15" s="1"/>
  <c r="H21" i="15"/>
  <c r="I21" i="15" s="1"/>
  <c r="H22" i="15"/>
  <c r="I22" i="15" s="1"/>
  <c r="H23" i="15"/>
  <c r="I23" i="15" s="1"/>
  <c r="H24" i="15"/>
  <c r="I24" i="15" s="1"/>
  <c r="H25" i="15"/>
  <c r="I25" i="15" s="1"/>
  <c r="H26" i="15"/>
  <c r="I26" i="15" s="1"/>
  <c r="H27" i="15"/>
  <c r="I27" i="15" s="1"/>
  <c r="H28" i="15"/>
  <c r="I28" i="15" s="1"/>
  <c r="H29" i="15"/>
  <c r="I29" i="15" s="1"/>
  <c r="H30" i="15"/>
  <c r="I30" i="15" s="1"/>
  <c r="H31" i="15"/>
  <c r="I31" i="15" s="1"/>
  <c r="H32" i="15"/>
  <c r="I32" i="15" s="1"/>
  <c r="H33" i="15"/>
  <c r="I33" i="15" s="1"/>
  <c r="H34" i="15"/>
  <c r="I34" i="15" s="1"/>
  <c r="H35" i="15"/>
  <c r="I35" i="15" s="1"/>
  <c r="H36" i="15"/>
  <c r="I36" i="15" s="1"/>
  <c r="H37" i="15"/>
  <c r="I37" i="15" s="1"/>
  <c r="H38" i="15"/>
  <c r="I38" i="15" s="1"/>
  <c r="H39" i="15"/>
  <c r="I39" i="15" s="1"/>
  <c r="H40" i="15"/>
  <c r="I40" i="15" s="1"/>
  <c r="H41" i="15"/>
  <c r="I41" i="15" s="1"/>
  <c r="H42" i="15"/>
  <c r="I42" i="15" s="1"/>
  <c r="H43" i="15"/>
  <c r="I43" i="15" s="1"/>
  <c r="H44" i="15"/>
  <c r="I44" i="15" s="1"/>
  <c r="H45" i="15"/>
  <c r="I45" i="15" s="1"/>
  <c r="H46" i="15"/>
  <c r="I46" i="15" s="1"/>
  <c r="H47" i="15"/>
  <c r="I47" i="15" s="1"/>
  <c r="H48" i="15"/>
  <c r="I48" i="15" s="1"/>
  <c r="H49" i="15"/>
  <c r="I49" i="15" s="1"/>
  <c r="H50" i="15"/>
  <c r="I50" i="15" s="1"/>
  <c r="H51" i="15"/>
  <c r="I51" i="15" s="1"/>
  <c r="H52" i="15"/>
  <c r="I52" i="15" s="1"/>
  <c r="H53" i="15"/>
  <c r="I53" i="15" s="1"/>
  <c r="H54" i="15"/>
  <c r="I54" i="15" s="1"/>
  <c r="H55" i="15"/>
  <c r="I55" i="15" s="1"/>
  <c r="H56" i="15"/>
  <c r="I56" i="15" s="1"/>
  <c r="H57" i="15"/>
  <c r="I57" i="15" s="1"/>
  <c r="H58" i="15"/>
  <c r="I58" i="15" s="1"/>
  <c r="H59" i="15"/>
  <c r="I59" i="15" s="1"/>
  <c r="H60" i="15"/>
  <c r="I60" i="15" s="1"/>
  <c r="H61" i="15"/>
  <c r="I61" i="15" s="1"/>
  <c r="H62" i="15"/>
  <c r="I62" i="15" s="1"/>
  <c r="H63" i="15"/>
  <c r="I63" i="15" s="1"/>
  <c r="H64" i="15"/>
  <c r="I64" i="15" s="1"/>
  <c r="H65" i="15"/>
  <c r="I65" i="15" s="1"/>
  <c r="H66" i="15"/>
  <c r="I66" i="15" s="1"/>
  <c r="H67" i="15"/>
  <c r="I67" i="15" s="1"/>
  <c r="H68" i="15"/>
  <c r="I68" i="15" s="1"/>
  <c r="H69" i="15"/>
  <c r="I69" i="15" s="1"/>
  <c r="H70" i="15"/>
  <c r="I70" i="15" s="1"/>
  <c r="H71" i="15"/>
  <c r="I71" i="15" s="1"/>
  <c r="H72" i="15"/>
  <c r="I72" i="15" s="1"/>
  <c r="H73" i="15"/>
  <c r="I73" i="15" s="1"/>
  <c r="H74" i="15"/>
  <c r="I74" i="15" s="1"/>
  <c r="H75" i="15"/>
  <c r="I75" i="15" s="1"/>
  <c r="H76" i="15"/>
  <c r="I76" i="15" s="1"/>
  <c r="H77" i="15"/>
  <c r="I77" i="15" s="1"/>
  <c r="H78" i="15"/>
  <c r="I78" i="15" s="1"/>
  <c r="H79" i="15"/>
  <c r="I79" i="15" s="1"/>
  <c r="H80" i="15"/>
  <c r="I80" i="15" s="1"/>
  <c r="H81" i="15"/>
  <c r="I81" i="15" s="1"/>
  <c r="H82" i="15"/>
  <c r="I82" i="15" s="1"/>
  <c r="H83" i="15"/>
  <c r="I83" i="15" s="1"/>
  <c r="H84" i="15"/>
  <c r="I84" i="15" s="1"/>
  <c r="H85" i="15"/>
  <c r="I85" i="15" s="1"/>
  <c r="H86" i="15"/>
  <c r="I86" i="15" s="1"/>
  <c r="H87" i="15"/>
  <c r="I87" i="15" s="1"/>
  <c r="H88" i="15"/>
  <c r="I88" i="15" s="1"/>
  <c r="H89" i="15"/>
  <c r="I89" i="15" s="1"/>
  <c r="H90" i="15"/>
  <c r="I90" i="15" s="1"/>
  <c r="H91" i="15"/>
  <c r="I91" i="15" s="1"/>
  <c r="H92" i="15"/>
  <c r="I92" i="15" s="1"/>
  <c r="H93" i="15"/>
  <c r="I93" i="15" s="1"/>
  <c r="H94" i="15"/>
  <c r="I94" i="15" s="1"/>
  <c r="H95" i="15"/>
  <c r="I95" i="15" s="1"/>
  <c r="H96" i="15"/>
  <c r="I96" i="15" s="1"/>
  <c r="H97" i="15"/>
  <c r="I97" i="15" s="1"/>
  <c r="H98" i="15"/>
  <c r="I98" i="15" s="1"/>
  <c r="H99" i="15"/>
  <c r="I99" i="15" s="1"/>
  <c r="H100" i="15"/>
  <c r="I100" i="15" s="1"/>
  <c r="H101" i="15"/>
  <c r="I101" i="15" s="1"/>
  <c r="H102" i="15"/>
  <c r="I102" i="15" s="1"/>
  <c r="H103" i="15"/>
  <c r="I103" i="15" s="1"/>
  <c r="H104" i="15"/>
  <c r="I104" i="15" s="1"/>
  <c r="H105" i="15"/>
  <c r="I105" i="15" s="1"/>
  <c r="H106" i="15"/>
  <c r="I106" i="15" s="1"/>
  <c r="H107" i="15"/>
  <c r="I107" i="15" s="1"/>
  <c r="H108" i="15"/>
  <c r="I108" i="15" s="1"/>
  <c r="H109" i="15"/>
  <c r="I109" i="15" s="1"/>
  <c r="H110" i="15"/>
  <c r="I110" i="15" s="1"/>
  <c r="H111" i="15"/>
  <c r="I111" i="15" s="1"/>
  <c r="H112" i="15"/>
  <c r="I112" i="15" s="1"/>
  <c r="H113" i="15"/>
  <c r="I113" i="15" s="1"/>
  <c r="H114" i="15"/>
  <c r="I114" i="15" s="1"/>
  <c r="H115" i="15"/>
  <c r="I115" i="15" s="1"/>
  <c r="H116" i="15"/>
  <c r="I116" i="15" s="1"/>
  <c r="H117" i="15"/>
  <c r="I117" i="15" s="1"/>
  <c r="H118" i="15"/>
  <c r="I118" i="15" s="1"/>
  <c r="H119" i="15"/>
  <c r="I119" i="15" s="1"/>
  <c r="H120" i="15"/>
  <c r="I120" i="15" s="1"/>
  <c r="H121" i="15"/>
  <c r="I121" i="15" s="1"/>
  <c r="H122" i="15"/>
  <c r="I122" i="15" s="1"/>
  <c r="H123" i="15"/>
  <c r="I123" i="15" s="1"/>
  <c r="H124" i="15"/>
  <c r="I124" i="15" s="1"/>
  <c r="H125" i="15"/>
  <c r="I125" i="15" s="1"/>
  <c r="H126" i="15"/>
  <c r="I126" i="15" s="1"/>
  <c r="H127" i="15"/>
  <c r="I127" i="15" s="1"/>
  <c r="H128" i="15"/>
  <c r="I128" i="15" s="1"/>
  <c r="H129" i="15"/>
  <c r="I129" i="15" s="1"/>
  <c r="H130" i="15"/>
  <c r="I130" i="15" s="1"/>
  <c r="H131" i="15"/>
  <c r="I131" i="15" s="1"/>
  <c r="H132" i="15"/>
  <c r="I132" i="15" s="1"/>
  <c r="H133" i="15"/>
  <c r="I133" i="15" s="1"/>
  <c r="H134" i="15"/>
  <c r="I134" i="15" s="1"/>
  <c r="H135" i="15"/>
  <c r="I135" i="15" s="1"/>
  <c r="H136" i="15"/>
  <c r="I136" i="15" s="1"/>
  <c r="H137" i="15"/>
  <c r="I137" i="15" s="1"/>
  <c r="H138" i="15"/>
  <c r="I138" i="15" s="1"/>
  <c r="H139" i="15"/>
  <c r="I139" i="15" s="1"/>
  <c r="H140" i="15"/>
  <c r="I140" i="15" s="1"/>
  <c r="H141" i="15"/>
  <c r="I141" i="15" s="1"/>
  <c r="H142" i="15"/>
  <c r="I142" i="15" s="1"/>
  <c r="H143" i="15"/>
  <c r="I143" i="15" s="1"/>
  <c r="H144" i="15"/>
  <c r="I144" i="15" s="1"/>
  <c r="H145" i="15"/>
  <c r="I145" i="15" s="1"/>
  <c r="H146" i="15"/>
  <c r="I146" i="15" s="1"/>
  <c r="H147" i="15"/>
  <c r="I147" i="15" s="1"/>
  <c r="H148" i="15"/>
  <c r="I148" i="15" s="1"/>
  <c r="H149" i="15"/>
  <c r="I149" i="15" s="1"/>
  <c r="H150" i="15"/>
  <c r="I150" i="15" s="1"/>
  <c r="H151" i="15"/>
  <c r="I151" i="15" s="1"/>
  <c r="H152" i="15"/>
  <c r="I152" i="15" s="1"/>
  <c r="H153" i="15"/>
  <c r="I153" i="15" s="1"/>
  <c r="H154" i="15"/>
  <c r="I154" i="15" s="1"/>
  <c r="H155" i="15"/>
  <c r="I155" i="15" s="1"/>
  <c r="H156" i="15"/>
  <c r="I156" i="15" s="1"/>
  <c r="H157" i="15"/>
  <c r="I157" i="15" s="1"/>
  <c r="H158" i="15"/>
  <c r="I158" i="15" s="1"/>
  <c r="H159" i="15"/>
  <c r="I159" i="15" s="1"/>
  <c r="H160" i="15"/>
  <c r="I160" i="15" s="1"/>
  <c r="H161" i="15"/>
  <c r="I161" i="15" s="1"/>
  <c r="H162" i="15"/>
  <c r="I162" i="15" s="1"/>
  <c r="H163" i="15"/>
  <c r="I163" i="15" s="1"/>
  <c r="H164" i="15"/>
  <c r="I164" i="15" s="1"/>
  <c r="H165" i="15"/>
  <c r="I165" i="15" s="1"/>
  <c r="H166" i="15"/>
  <c r="I166" i="15" s="1"/>
  <c r="H167" i="15"/>
  <c r="I167" i="15" s="1"/>
  <c r="H168" i="15"/>
  <c r="I168" i="15" s="1"/>
  <c r="H169" i="15"/>
  <c r="I169" i="15" s="1"/>
  <c r="H170" i="15"/>
  <c r="I170" i="15" s="1"/>
  <c r="H171" i="15"/>
  <c r="I171" i="15" s="1"/>
  <c r="H172" i="15"/>
  <c r="I172" i="15" s="1"/>
  <c r="H173" i="15"/>
  <c r="I173" i="15" s="1"/>
  <c r="H174" i="15"/>
  <c r="I174" i="15" s="1"/>
  <c r="H175" i="15"/>
  <c r="I175" i="15" s="1"/>
  <c r="H176" i="15"/>
  <c r="I176" i="15" s="1"/>
  <c r="H177" i="15"/>
  <c r="I177" i="15" s="1"/>
  <c r="H178" i="15"/>
  <c r="I178" i="15" s="1"/>
  <c r="H179" i="15"/>
  <c r="I179" i="15" s="1"/>
  <c r="H180" i="15"/>
  <c r="I180" i="15" s="1"/>
  <c r="H181" i="15"/>
  <c r="I181" i="15" s="1"/>
  <c r="H182" i="15"/>
  <c r="I182" i="15" s="1"/>
  <c r="H183" i="15"/>
  <c r="I183" i="15" s="1"/>
  <c r="H184" i="15"/>
  <c r="I184" i="15" s="1"/>
  <c r="H185" i="15"/>
  <c r="I185" i="15" s="1"/>
  <c r="H186" i="15"/>
  <c r="I186" i="15" s="1"/>
  <c r="H187" i="15"/>
  <c r="I187" i="15" s="1"/>
  <c r="H188" i="15"/>
  <c r="I188" i="15" s="1"/>
  <c r="H189" i="15"/>
  <c r="I189" i="15" s="1"/>
  <c r="H190" i="15"/>
  <c r="I190" i="15" s="1"/>
  <c r="H191" i="15"/>
  <c r="I191" i="15" s="1"/>
  <c r="H192" i="15"/>
  <c r="I192" i="15" s="1"/>
  <c r="H193" i="15"/>
  <c r="I193" i="15" s="1"/>
  <c r="H194" i="15"/>
  <c r="I194" i="15" s="1"/>
  <c r="H195" i="15"/>
  <c r="I195" i="15" s="1"/>
  <c r="H196" i="15"/>
  <c r="I196" i="15" s="1"/>
  <c r="H197" i="15"/>
  <c r="I197" i="15" s="1"/>
  <c r="H198" i="15"/>
  <c r="I198" i="15" s="1"/>
  <c r="H199" i="15"/>
  <c r="I199" i="15" s="1"/>
  <c r="H200" i="15"/>
  <c r="I200" i="15" s="1"/>
  <c r="H201" i="15"/>
  <c r="I201" i="15" s="1"/>
  <c r="H202" i="15"/>
  <c r="I202" i="15" s="1"/>
  <c r="H203" i="15"/>
  <c r="I203" i="15" s="1"/>
  <c r="H204" i="15"/>
  <c r="I204" i="15" s="1"/>
  <c r="H205" i="15"/>
  <c r="I205" i="15" s="1"/>
  <c r="H206" i="15"/>
  <c r="I206" i="15" s="1"/>
  <c r="H207" i="15"/>
  <c r="I207" i="15" s="1"/>
  <c r="H208" i="15"/>
  <c r="I208" i="15" s="1"/>
  <c r="H209" i="15"/>
  <c r="I209" i="15" s="1"/>
  <c r="H210" i="15"/>
  <c r="I210" i="15" s="1"/>
  <c r="H211" i="15"/>
  <c r="I211" i="15" s="1"/>
  <c r="H212" i="15"/>
  <c r="I212" i="15" s="1"/>
  <c r="H213" i="15"/>
  <c r="I213" i="15" s="1"/>
  <c r="H214" i="15"/>
  <c r="I214" i="15" s="1"/>
  <c r="H215" i="15"/>
  <c r="I215" i="15" s="1"/>
  <c r="H216" i="15"/>
  <c r="I216" i="15" s="1"/>
  <c r="H217" i="15"/>
  <c r="I217" i="15" s="1"/>
  <c r="H218" i="15"/>
  <c r="I218" i="15" s="1"/>
  <c r="H219" i="15"/>
  <c r="I219" i="15" s="1"/>
  <c r="H220" i="15"/>
  <c r="I220" i="15" s="1"/>
  <c r="H221" i="15"/>
  <c r="I221" i="15" s="1"/>
  <c r="H222" i="15"/>
  <c r="I222" i="15" s="1"/>
  <c r="H223" i="15"/>
  <c r="I223" i="15" s="1"/>
  <c r="H224" i="15"/>
  <c r="I224" i="15" s="1"/>
  <c r="H225" i="15"/>
  <c r="I225" i="15" s="1"/>
  <c r="H226" i="15"/>
  <c r="I226" i="15" s="1"/>
  <c r="H227" i="15"/>
  <c r="I227" i="15" s="1"/>
  <c r="H228" i="15"/>
  <c r="I228" i="15" s="1"/>
  <c r="H229" i="15"/>
  <c r="I229" i="15" s="1"/>
  <c r="H230" i="15"/>
  <c r="I230" i="15" s="1"/>
  <c r="H231" i="15"/>
  <c r="I231" i="15" s="1"/>
  <c r="H232" i="15"/>
  <c r="I232" i="15" s="1"/>
  <c r="H233" i="15"/>
  <c r="I233" i="15" s="1"/>
  <c r="H234" i="15"/>
  <c r="I234" i="15" s="1"/>
  <c r="H235" i="15"/>
  <c r="I235" i="15" s="1"/>
  <c r="H236" i="15"/>
  <c r="I236" i="15" s="1"/>
  <c r="H237" i="15"/>
  <c r="I237" i="15" s="1"/>
  <c r="H238" i="15"/>
  <c r="I238" i="15" s="1"/>
  <c r="H239" i="15"/>
  <c r="I239" i="15" s="1"/>
  <c r="H240" i="15"/>
  <c r="I240" i="15" s="1"/>
  <c r="H241" i="15"/>
  <c r="I241" i="15" s="1"/>
  <c r="H242" i="15"/>
  <c r="I242" i="15" s="1"/>
  <c r="H243" i="15"/>
  <c r="I243" i="15" s="1"/>
  <c r="H244" i="15"/>
  <c r="I244" i="15" s="1"/>
  <c r="H245" i="15"/>
  <c r="I245" i="15" s="1"/>
  <c r="H246" i="15"/>
  <c r="I246" i="15" s="1"/>
  <c r="H247" i="15"/>
  <c r="I247" i="15" s="1"/>
  <c r="H248" i="15"/>
  <c r="I248" i="15" s="1"/>
  <c r="H249" i="15"/>
  <c r="I249" i="15" s="1"/>
  <c r="H250" i="15"/>
  <c r="I250" i="15" s="1"/>
  <c r="H251" i="15"/>
  <c r="I251" i="15" s="1"/>
  <c r="H252" i="15"/>
  <c r="I252" i="15" s="1"/>
  <c r="H253" i="15"/>
  <c r="I253" i="15" s="1"/>
  <c r="H254" i="15"/>
  <c r="I254" i="15" s="1"/>
  <c r="H255" i="15"/>
  <c r="I255" i="15" s="1"/>
  <c r="H256" i="15"/>
  <c r="I256" i="15" s="1"/>
  <c r="H257" i="15"/>
  <c r="I257" i="15" s="1"/>
  <c r="H258" i="15"/>
  <c r="I258" i="15" s="1"/>
  <c r="H259" i="15"/>
  <c r="I259" i="15" s="1"/>
  <c r="H260" i="15"/>
  <c r="I260" i="15" s="1"/>
  <c r="H261" i="15"/>
  <c r="I261" i="15" s="1"/>
  <c r="H262" i="15"/>
  <c r="I262" i="15" s="1"/>
  <c r="H263" i="15"/>
  <c r="I263" i="15" s="1"/>
  <c r="H264" i="15"/>
  <c r="I264" i="15" s="1"/>
  <c r="H265" i="15"/>
  <c r="I265" i="15" s="1"/>
  <c r="H266" i="15"/>
  <c r="I266" i="15" s="1"/>
  <c r="H267" i="15"/>
  <c r="I267" i="15" s="1"/>
  <c r="H268" i="15"/>
  <c r="I268" i="15" s="1"/>
  <c r="H269" i="15"/>
  <c r="I269" i="15" s="1"/>
  <c r="H270" i="15"/>
  <c r="I270" i="15" s="1"/>
  <c r="H271" i="15"/>
  <c r="I271" i="15" s="1"/>
  <c r="H272" i="15"/>
  <c r="I272" i="15" s="1"/>
  <c r="H273" i="15"/>
  <c r="I273" i="15" s="1"/>
  <c r="H274" i="15"/>
  <c r="I274" i="15" s="1"/>
  <c r="H275" i="15"/>
  <c r="I275" i="15" s="1"/>
  <c r="H276" i="15"/>
  <c r="I276" i="15" s="1"/>
  <c r="H277" i="15"/>
  <c r="I277" i="15" s="1"/>
  <c r="H278" i="15"/>
  <c r="I278" i="15" s="1"/>
  <c r="H279" i="15"/>
  <c r="I279" i="15" s="1"/>
  <c r="H280" i="15"/>
  <c r="I280" i="15" s="1"/>
  <c r="H281" i="15"/>
  <c r="I281" i="15" s="1"/>
  <c r="H282" i="15"/>
  <c r="I282" i="15" s="1"/>
  <c r="H283" i="15"/>
  <c r="I283" i="15" s="1"/>
  <c r="H284" i="15"/>
  <c r="I284" i="15" s="1"/>
  <c r="H285" i="15"/>
  <c r="I285" i="15" s="1"/>
  <c r="H286" i="15"/>
  <c r="I286" i="15" s="1"/>
  <c r="H287" i="15"/>
  <c r="I287" i="15" s="1"/>
  <c r="H288" i="15"/>
  <c r="I288" i="15" s="1"/>
  <c r="H289" i="15"/>
  <c r="I289" i="15" s="1"/>
  <c r="H290" i="15"/>
  <c r="I290" i="15" s="1"/>
  <c r="H291" i="15"/>
  <c r="I291" i="15" s="1"/>
  <c r="H292" i="15"/>
  <c r="I292" i="15" s="1"/>
  <c r="H293" i="15"/>
  <c r="I293" i="15" s="1"/>
  <c r="H294" i="15"/>
  <c r="I294" i="15" s="1"/>
  <c r="H295" i="15"/>
  <c r="I295" i="15" s="1"/>
  <c r="H296" i="15"/>
  <c r="I296" i="15" s="1"/>
  <c r="H297" i="15"/>
  <c r="I297" i="15" s="1"/>
  <c r="H298" i="15"/>
  <c r="I298" i="15" s="1"/>
  <c r="H299" i="15"/>
  <c r="I299" i="15" s="1"/>
  <c r="H300" i="15"/>
  <c r="I300" i="15" s="1"/>
  <c r="H301" i="15"/>
  <c r="I301" i="15" s="1"/>
  <c r="F4" i="2"/>
  <c r="H13" i="11" s="1"/>
  <c r="I13" i="11" s="1"/>
  <c r="H9" i="13"/>
  <c r="I9" i="13" s="1"/>
  <c r="H5" i="13" s="1"/>
  <c r="F10" i="2"/>
  <c r="H24" i="11" s="1"/>
  <c r="I24" i="11" s="1"/>
  <c r="F11" i="2"/>
  <c r="H19" i="11" s="1"/>
  <c r="I19" i="11" s="1"/>
  <c r="F12" i="2"/>
  <c r="H15" i="11" s="1"/>
  <c r="I15" i="11" s="1"/>
  <c r="F13" i="2"/>
  <c r="H14" i="11" s="1"/>
  <c r="I14" i="11" s="1"/>
  <c r="F14" i="2"/>
  <c r="H20" i="11" s="1"/>
  <c r="I20" i="11" s="1"/>
  <c r="F16" i="2"/>
  <c r="H21" i="11" s="1"/>
  <c r="I21" i="11" s="1"/>
  <c r="F17" i="2"/>
  <c r="H25" i="11" s="1"/>
  <c r="I25" i="11" s="1"/>
  <c r="F18" i="2"/>
  <c r="H30" i="11" s="1"/>
  <c r="I30" i="11" s="1"/>
  <c r="F19" i="2"/>
  <c r="H27" i="11" s="1"/>
  <c r="I27" i="11" s="1"/>
  <c r="F20" i="2"/>
  <c r="H29" i="11" s="1"/>
  <c r="I29" i="11" s="1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C10" i="15"/>
  <c r="C11" i="15"/>
  <c r="C12" i="15"/>
  <c r="C13" i="15"/>
  <c r="C14" i="15"/>
  <c r="C15" i="15"/>
  <c r="C16" i="15"/>
  <c r="C17" i="15"/>
  <c r="C18" i="15"/>
  <c r="C19" i="15"/>
  <c r="C20" i="15"/>
  <c r="C21" i="15"/>
  <c r="C22" i="15"/>
  <c r="C23" i="15"/>
  <c r="C24" i="15"/>
  <c r="C25" i="15"/>
  <c r="C26" i="15"/>
  <c r="C27" i="15"/>
  <c r="C28" i="15"/>
  <c r="C29" i="15"/>
  <c r="C30" i="15"/>
  <c r="C31" i="15"/>
  <c r="C32" i="15"/>
  <c r="C33" i="15"/>
  <c r="C34" i="15"/>
  <c r="C35" i="15"/>
  <c r="C36" i="15"/>
  <c r="C37" i="15"/>
  <c r="C38" i="15"/>
  <c r="C39" i="15"/>
  <c r="C40" i="15"/>
  <c r="C41" i="15"/>
  <c r="C42" i="15"/>
  <c r="C43" i="15"/>
  <c r="C44" i="15"/>
  <c r="C45" i="15"/>
  <c r="C46" i="15"/>
  <c r="C47" i="15"/>
  <c r="C48" i="15"/>
  <c r="C49" i="15"/>
  <c r="C50" i="15"/>
  <c r="C51" i="15"/>
  <c r="C52" i="15"/>
  <c r="C53" i="15"/>
  <c r="C54" i="15"/>
  <c r="C55" i="15"/>
  <c r="C56" i="15"/>
  <c r="C57" i="15"/>
  <c r="C58" i="15"/>
  <c r="C59" i="15"/>
  <c r="C60" i="15"/>
  <c r="C61" i="15"/>
  <c r="C62" i="15"/>
  <c r="C63" i="15"/>
  <c r="C64" i="15"/>
  <c r="C65" i="15"/>
  <c r="C66" i="15"/>
  <c r="C67" i="15"/>
  <c r="C68" i="15"/>
  <c r="C69" i="15"/>
  <c r="C70" i="15"/>
  <c r="C71" i="15"/>
  <c r="C72" i="15"/>
  <c r="C73" i="15"/>
  <c r="C74" i="15"/>
  <c r="C75" i="15"/>
  <c r="C76" i="15"/>
  <c r="C77" i="15"/>
  <c r="C78" i="15"/>
  <c r="C79" i="15"/>
  <c r="C80" i="15"/>
  <c r="C81" i="15"/>
  <c r="C82" i="15"/>
  <c r="C83" i="15"/>
  <c r="C84" i="15"/>
  <c r="C85" i="15"/>
  <c r="C86" i="15"/>
  <c r="C87" i="15"/>
  <c r="C88" i="15"/>
  <c r="C89" i="15"/>
  <c r="C90" i="15"/>
  <c r="C91" i="15"/>
  <c r="C92" i="15"/>
  <c r="C93" i="15"/>
  <c r="C94" i="15"/>
  <c r="C95" i="15"/>
  <c r="C96" i="15"/>
  <c r="C97" i="15"/>
  <c r="C98" i="15"/>
  <c r="C99" i="15"/>
  <c r="C100" i="15"/>
  <c r="C101" i="15"/>
  <c r="C102" i="15"/>
  <c r="C103" i="15"/>
  <c r="C104" i="15"/>
  <c r="C105" i="15"/>
  <c r="C106" i="15"/>
  <c r="C107" i="15"/>
  <c r="C108" i="15"/>
  <c r="C109" i="15"/>
  <c r="C110" i="15"/>
  <c r="C111" i="15"/>
  <c r="C112" i="15"/>
  <c r="C113" i="15"/>
  <c r="C114" i="15"/>
  <c r="C115" i="15"/>
  <c r="C116" i="15"/>
  <c r="C117" i="15"/>
  <c r="C118" i="15"/>
  <c r="C119" i="15"/>
  <c r="C120" i="15"/>
  <c r="C121" i="15"/>
  <c r="C122" i="15"/>
  <c r="C123" i="15"/>
  <c r="C124" i="15"/>
  <c r="C125" i="15"/>
  <c r="C126" i="15"/>
  <c r="C127" i="15"/>
  <c r="C128" i="15"/>
  <c r="C129" i="15"/>
  <c r="C130" i="15"/>
  <c r="C131" i="15"/>
  <c r="C132" i="15"/>
  <c r="C133" i="15"/>
  <c r="C134" i="15"/>
  <c r="C135" i="15"/>
  <c r="C136" i="15"/>
  <c r="C137" i="15"/>
  <c r="C138" i="15"/>
  <c r="C139" i="15"/>
  <c r="C140" i="15"/>
  <c r="C141" i="15"/>
  <c r="C142" i="15"/>
  <c r="C143" i="15"/>
  <c r="C144" i="15"/>
  <c r="C145" i="15"/>
  <c r="C146" i="15"/>
  <c r="C147" i="15"/>
  <c r="C148" i="15"/>
  <c r="C149" i="15"/>
  <c r="C150" i="15"/>
  <c r="C151" i="15"/>
  <c r="C152" i="15"/>
  <c r="C153" i="15"/>
  <c r="C154" i="15"/>
  <c r="C155" i="15"/>
  <c r="C156" i="15"/>
  <c r="C157" i="15"/>
  <c r="C158" i="15"/>
  <c r="C159" i="15"/>
  <c r="C160" i="15"/>
  <c r="C161" i="15"/>
  <c r="C162" i="15"/>
  <c r="C163" i="15"/>
  <c r="C164" i="15"/>
  <c r="C165" i="15"/>
  <c r="C166" i="15"/>
  <c r="C167" i="15"/>
  <c r="C168" i="15"/>
  <c r="C169" i="15"/>
  <c r="C170" i="15"/>
  <c r="C171" i="15"/>
  <c r="C172" i="15"/>
  <c r="C173" i="15"/>
  <c r="C174" i="15"/>
  <c r="C175" i="15"/>
  <c r="C176" i="15"/>
  <c r="C177" i="15"/>
  <c r="C178" i="15"/>
  <c r="C179" i="15"/>
  <c r="C180" i="15"/>
  <c r="C181" i="15"/>
  <c r="C182" i="15"/>
  <c r="C183" i="15"/>
  <c r="C184" i="15"/>
  <c r="C185" i="15"/>
  <c r="C186" i="15"/>
  <c r="C187" i="15"/>
  <c r="C188" i="15"/>
  <c r="C189" i="15"/>
  <c r="C190" i="15"/>
  <c r="C191" i="15"/>
  <c r="C192" i="15"/>
  <c r="C193" i="15"/>
  <c r="C194" i="15"/>
  <c r="C195" i="15"/>
  <c r="C196" i="15"/>
  <c r="C197" i="15"/>
  <c r="C198" i="15"/>
  <c r="C199" i="15"/>
  <c r="C200" i="15"/>
  <c r="C201" i="15"/>
  <c r="C202" i="15"/>
  <c r="C203" i="15"/>
  <c r="C204" i="15"/>
  <c r="C205" i="15"/>
  <c r="C206" i="15"/>
  <c r="C207" i="15"/>
  <c r="C208" i="15"/>
  <c r="C209" i="15"/>
  <c r="C210" i="15"/>
  <c r="C211" i="15"/>
  <c r="C212" i="15"/>
  <c r="C213" i="15"/>
  <c r="C214" i="15"/>
  <c r="C215" i="15"/>
  <c r="C216" i="15"/>
  <c r="C217" i="15"/>
  <c r="C218" i="15"/>
  <c r="C219" i="15"/>
  <c r="C220" i="15"/>
  <c r="C221" i="15"/>
  <c r="C222" i="15"/>
  <c r="C223" i="15"/>
  <c r="C224" i="15"/>
  <c r="C225" i="15"/>
  <c r="C226" i="15"/>
  <c r="C227" i="15"/>
  <c r="C228" i="15"/>
  <c r="C229" i="15"/>
  <c r="C230" i="15"/>
  <c r="C231" i="15"/>
  <c r="C232" i="15"/>
  <c r="C233" i="15"/>
  <c r="C234" i="15"/>
  <c r="C235" i="15"/>
  <c r="C236" i="15"/>
  <c r="C237" i="15"/>
  <c r="C238" i="15"/>
  <c r="C239" i="15"/>
  <c r="C240" i="15"/>
  <c r="C241" i="15"/>
  <c r="C242" i="15"/>
  <c r="C243" i="15"/>
  <c r="C244" i="15"/>
  <c r="C245" i="15"/>
  <c r="C246" i="15"/>
  <c r="C247" i="15"/>
  <c r="C248" i="15"/>
  <c r="C249" i="15"/>
  <c r="C250" i="15"/>
  <c r="C251" i="15"/>
  <c r="C252" i="15"/>
  <c r="C253" i="15"/>
  <c r="C254" i="15"/>
  <c r="C255" i="15"/>
  <c r="C256" i="15"/>
  <c r="C257" i="15"/>
  <c r="C258" i="15"/>
  <c r="C259" i="15"/>
  <c r="C260" i="15"/>
  <c r="C261" i="15"/>
  <c r="C262" i="15"/>
  <c r="C263" i="15"/>
  <c r="C264" i="15"/>
  <c r="C265" i="15"/>
  <c r="C266" i="15"/>
  <c r="C267" i="15"/>
  <c r="C268" i="15"/>
  <c r="C269" i="15"/>
  <c r="C270" i="15"/>
  <c r="C271" i="15"/>
  <c r="C272" i="15"/>
  <c r="C273" i="15"/>
  <c r="C274" i="15"/>
  <c r="C275" i="15"/>
  <c r="C276" i="15"/>
  <c r="C277" i="15"/>
  <c r="C278" i="15"/>
  <c r="C279" i="15"/>
  <c r="C280" i="15"/>
  <c r="C281" i="15"/>
  <c r="C282" i="15"/>
  <c r="C283" i="15"/>
  <c r="C284" i="15"/>
  <c r="C285" i="15"/>
  <c r="C286" i="15"/>
  <c r="C287" i="15"/>
  <c r="C288" i="15"/>
  <c r="C289" i="15"/>
  <c r="C290" i="15"/>
  <c r="C291" i="15"/>
  <c r="C292" i="15"/>
  <c r="C293" i="15"/>
  <c r="C294" i="15"/>
  <c r="C295" i="15"/>
  <c r="C296" i="15"/>
  <c r="C297" i="15"/>
  <c r="C298" i="15"/>
  <c r="C299" i="15"/>
  <c r="C300" i="15"/>
  <c r="C301" i="15"/>
  <c r="D5" i="11" l="1"/>
  <c r="D5" i="5"/>
  <c r="D5" i="7"/>
  <c r="D5" i="9"/>
  <c r="D5" i="6"/>
  <c r="D5" i="8"/>
  <c r="D5" i="10"/>
  <c r="H9" i="10"/>
  <c r="I9" i="10" s="1"/>
  <c r="H5" i="10" s="1"/>
  <c r="H9" i="9"/>
  <c r="I9" i="9" s="1"/>
  <c r="H5" i="9" s="1"/>
  <c r="H9" i="7"/>
  <c r="I9" i="7" s="1"/>
  <c r="H5" i="7" s="1"/>
  <c r="H9" i="14"/>
  <c r="I9" i="14" s="1"/>
  <c r="H5" i="14" s="1"/>
  <c r="H9" i="6"/>
  <c r="I9" i="6" s="1"/>
  <c r="H5" i="6" s="1"/>
  <c r="H9" i="8"/>
  <c r="I9" i="8" s="1"/>
  <c r="H5" i="8" s="1"/>
  <c r="H9" i="15"/>
  <c r="I9" i="15" s="1"/>
  <c r="H9" i="5"/>
  <c r="I9" i="5" s="1"/>
  <c r="H5" i="5" s="1"/>
  <c r="H9" i="4"/>
  <c r="I9" i="4" s="1"/>
  <c r="H10" i="4"/>
  <c r="H11" i="4"/>
  <c r="I11" i="4" s="1"/>
  <c r="H12" i="4"/>
  <c r="I12" i="4" s="1"/>
  <c r="H13" i="4"/>
  <c r="I13" i="4" s="1"/>
  <c r="H14" i="4"/>
  <c r="I14" i="4" s="1"/>
  <c r="H15" i="4"/>
  <c r="I15" i="4" s="1"/>
  <c r="H16" i="4"/>
  <c r="I16" i="4" s="1"/>
  <c r="H17" i="4"/>
  <c r="I17" i="4" s="1"/>
  <c r="H18" i="4"/>
  <c r="I18" i="4" s="1"/>
  <c r="H19" i="4"/>
  <c r="I19" i="4" s="1"/>
  <c r="H20" i="4"/>
  <c r="I20" i="4" s="1"/>
  <c r="H21" i="4"/>
  <c r="I21" i="4" s="1"/>
  <c r="H22" i="4"/>
  <c r="I22" i="4" s="1"/>
  <c r="H23" i="4"/>
  <c r="I23" i="4" s="1"/>
  <c r="H24" i="4"/>
  <c r="I24" i="4" s="1"/>
  <c r="H25" i="4"/>
  <c r="I25" i="4" s="1"/>
  <c r="H26" i="4"/>
  <c r="I26" i="4" s="1"/>
  <c r="H27" i="4"/>
  <c r="I27" i="4" s="1"/>
  <c r="H28" i="4"/>
  <c r="I28" i="4" s="1"/>
  <c r="H29" i="4"/>
  <c r="I29" i="4" s="1"/>
  <c r="H30" i="4"/>
  <c r="I30" i="4" s="1"/>
  <c r="H31" i="4"/>
  <c r="I31" i="4" s="1"/>
  <c r="H32" i="4"/>
  <c r="I32" i="4" s="1"/>
  <c r="H33" i="4"/>
  <c r="I33" i="4" s="1"/>
  <c r="H34" i="4"/>
  <c r="I34" i="4" s="1"/>
  <c r="H35" i="4"/>
  <c r="I35" i="4" s="1"/>
  <c r="H36" i="4"/>
  <c r="I36" i="4" s="1"/>
  <c r="H37" i="4"/>
  <c r="I37" i="4" s="1"/>
  <c r="H38" i="4"/>
  <c r="I38" i="4" s="1"/>
  <c r="H39" i="4"/>
  <c r="I39" i="4" s="1"/>
  <c r="H40" i="4"/>
  <c r="I40" i="4" s="1"/>
  <c r="H41" i="4"/>
  <c r="I41" i="4" s="1"/>
  <c r="H42" i="4"/>
  <c r="I42" i="4" s="1"/>
  <c r="H43" i="4"/>
  <c r="I43" i="4" s="1"/>
  <c r="H44" i="4"/>
  <c r="I44" i="4" s="1"/>
  <c r="H45" i="4"/>
  <c r="I45" i="4" s="1"/>
  <c r="H46" i="4"/>
  <c r="I46" i="4" s="1"/>
  <c r="H47" i="4"/>
  <c r="I47" i="4" s="1"/>
  <c r="H48" i="4"/>
  <c r="I48" i="4" s="1"/>
  <c r="H49" i="4"/>
  <c r="I49" i="4" s="1"/>
  <c r="H50" i="4"/>
  <c r="I50" i="4" s="1"/>
  <c r="H51" i="4"/>
  <c r="I51" i="4" s="1"/>
  <c r="H52" i="4"/>
  <c r="I52" i="4" s="1"/>
  <c r="H53" i="4"/>
  <c r="I53" i="4" s="1"/>
  <c r="H54" i="4"/>
  <c r="I54" i="4" s="1"/>
  <c r="H55" i="4"/>
  <c r="I55" i="4" s="1"/>
  <c r="H56" i="4"/>
  <c r="I56" i="4" s="1"/>
  <c r="H57" i="4"/>
  <c r="I57" i="4" s="1"/>
  <c r="H58" i="4"/>
  <c r="I58" i="4" s="1"/>
  <c r="H59" i="4"/>
  <c r="I59" i="4" s="1"/>
  <c r="H60" i="4"/>
  <c r="I60" i="4" s="1"/>
  <c r="H61" i="4"/>
  <c r="I61" i="4" s="1"/>
  <c r="H62" i="4"/>
  <c r="I62" i="4" s="1"/>
  <c r="H63" i="4"/>
  <c r="I63" i="4" s="1"/>
  <c r="H64" i="4"/>
  <c r="I64" i="4" s="1"/>
  <c r="H65" i="4"/>
  <c r="I65" i="4" s="1"/>
  <c r="H66" i="4"/>
  <c r="I66" i="4" s="1"/>
  <c r="H67" i="4"/>
  <c r="I67" i="4" s="1"/>
  <c r="H68" i="4"/>
  <c r="I68" i="4" s="1"/>
  <c r="H69" i="4"/>
  <c r="I69" i="4" s="1"/>
  <c r="H70" i="4"/>
  <c r="I70" i="4" s="1"/>
  <c r="H71" i="4"/>
  <c r="I71" i="4" s="1"/>
  <c r="H72" i="4"/>
  <c r="I72" i="4" s="1"/>
  <c r="H73" i="4"/>
  <c r="I73" i="4" s="1"/>
  <c r="H74" i="4"/>
  <c r="I74" i="4" s="1"/>
  <c r="H75" i="4"/>
  <c r="I75" i="4" s="1"/>
  <c r="H76" i="4"/>
  <c r="I76" i="4" s="1"/>
  <c r="H77" i="4"/>
  <c r="I77" i="4" s="1"/>
  <c r="H78" i="4"/>
  <c r="I78" i="4" s="1"/>
  <c r="H79" i="4"/>
  <c r="I79" i="4" s="1"/>
  <c r="H80" i="4"/>
  <c r="I80" i="4" s="1"/>
  <c r="H81" i="4"/>
  <c r="I81" i="4" s="1"/>
  <c r="H82" i="4"/>
  <c r="I82" i="4" s="1"/>
  <c r="H83" i="4"/>
  <c r="I83" i="4" s="1"/>
  <c r="H84" i="4"/>
  <c r="I84" i="4" s="1"/>
  <c r="H85" i="4"/>
  <c r="I85" i="4" s="1"/>
  <c r="H86" i="4"/>
  <c r="I86" i="4" s="1"/>
  <c r="H87" i="4"/>
  <c r="I87" i="4" s="1"/>
  <c r="H88" i="4"/>
  <c r="I88" i="4" s="1"/>
  <c r="H89" i="4"/>
  <c r="I89" i="4" s="1"/>
  <c r="H90" i="4"/>
  <c r="I90" i="4" s="1"/>
  <c r="H91" i="4"/>
  <c r="I91" i="4" s="1"/>
  <c r="H92" i="4"/>
  <c r="I92" i="4" s="1"/>
  <c r="H93" i="4"/>
  <c r="I93" i="4" s="1"/>
  <c r="H94" i="4"/>
  <c r="I94" i="4" s="1"/>
  <c r="H95" i="4"/>
  <c r="I95" i="4" s="1"/>
  <c r="H96" i="4"/>
  <c r="I96" i="4" s="1"/>
  <c r="H97" i="4"/>
  <c r="I97" i="4" s="1"/>
  <c r="H98" i="4"/>
  <c r="I98" i="4" s="1"/>
  <c r="H99" i="4"/>
  <c r="I99" i="4" s="1"/>
  <c r="H100" i="4"/>
  <c r="I100" i="4" s="1"/>
  <c r="H101" i="4"/>
  <c r="I101" i="4" s="1"/>
  <c r="H102" i="4"/>
  <c r="I102" i="4" s="1"/>
  <c r="H103" i="4"/>
  <c r="I103" i="4" s="1"/>
  <c r="H104" i="4"/>
  <c r="I104" i="4" s="1"/>
  <c r="H105" i="4"/>
  <c r="I105" i="4" s="1"/>
  <c r="H106" i="4"/>
  <c r="I106" i="4" s="1"/>
  <c r="H107" i="4"/>
  <c r="I107" i="4" s="1"/>
  <c r="H108" i="4"/>
  <c r="I108" i="4" s="1"/>
  <c r="H109" i="4"/>
  <c r="I109" i="4" s="1"/>
  <c r="H110" i="4"/>
  <c r="I110" i="4" s="1"/>
  <c r="H111" i="4"/>
  <c r="I111" i="4" s="1"/>
  <c r="H112" i="4"/>
  <c r="I112" i="4" s="1"/>
  <c r="H113" i="4"/>
  <c r="I113" i="4" s="1"/>
  <c r="H114" i="4"/>
  <c r="I114" i="4" s="1"/>
  <c r="H115" i="4"/>
  <c r="I115" i="4" s="1"/>
  <c r="H116" i="4"/>
  <c r="I116" i="4" s="1"/>
  <c r="H117" i="4"/>
  <c r="I117" i="4" s="1"/>
  <c r="H118" i="4"/>
  <c r="I118" i="4" s="1"/>
  <c r="H119" i="4"/>
  <c r="I119" i="4" s="1"/>
  <c r="H120" i="4"/>
  <c r="I120" i="4" s="1"/>
  <c r="H121" i="4"/>
  <c r="I121" i="4" s="1"/>
  <c r="H122" i="4"/>
  <c r="I122" i="4" s="1"/>
  <c r="H123" i="4"/>
  <c r="I123" i="4" s="1"/>
  <c r="H124" i="4"/>
  <c r="I124" i="4" s="1"/>
  <c r="H125" i="4"/>
  <c r="I125" i="4" s="1"/>
  <c r="H126" i="4"/>
  <c r="I126" i="4" s="1"/>
  <c r="H127" i="4"/>
  <c r="I127" i="4" s="1"/>
  <c r="H128" i="4"/>
  <c r="I128" i="4" s="1"/>
  <c r="H129" i="4"/>
  <c r="I129" i="4" s="1"/>
  <c r="H130" i="4"/>
  <c r="I130" i="4" s="1"/>
  <c r="H131" i="4"/>
  <c r="I131" i="4" s="1"/>
  <c r="H132" i="4"/>
  <c r="I132" i="4" s="1"/>
  <c r="H133" i="4"/>
  <c r="I133" i="4" s="1"/>
  <c r="H134" i="4"/>
  <c r="I134" i="4" s="1"/>
  <c r="H135" i="4"/>
  <c r="I135" i="4" s="1"/>
  <c r="H136" i="4"/>
  <c r="I136" i="4" s="1"/>
  <c r="H137" i="4"/>
  <c r="I137" i="4" s="1"/>
  <c r="H138" i="4"/>
  <c r="I138" i="4" s="1"/>
  <c r="H139" i="4"/>
  <c r="I139" i="4" s="1"/>
  <c r="H140" i="4"/>
  <c r="I140" i="4" s="1"/>
  <c r="H141" i="4"/>
  <c r="I141" i="4" s="1"/>
  <c r="H142" i="4"/>
  <c r="I142" i="4" s="1"/>
  <c r="H143" i="4"/>
  <c r="I143" i="4" s="1"/>
  <c r="H144" i="4"/>
  <c r="I144" i="4" s="1"/>
  <c r="H145" i="4"/>
  <c r="I145" i="4" s="1"/>
  <c r="H146" i="4"/>
  <c r="I146" i="4" s="1"/>
  <c r="H147" i="4"/>
  <c r="I147" i="4" s="1"/>
  <c r="H148" i="4"/>
  <c r="I148" i="4" s="1"/>
  <c r="H149" i="4"/>
  <c r="I149" i="4" s="1"/>
  <c r="H150" i="4"/>
  <c r="I150" i="4" s="1"/>
  <c r="H151" i="4"/>
  <c r="I151" i="4" s="1"/>
  <c r="H152" i="4"/>
  <c r="I152" i="4" s="1"/>
  <c r="H153" i="4"/>
  <c r="I153" i="4" s="1"/>
  <c r="H154" i="4"/>
  <c r="I154" i="4" s="1"/>
  <c r="H155" i="4"/>
  <c r="I155" i="4" s="1"/>
  <c r="H156" i="4"/>
  <c r="I156" i="4" s="1"/>
  <c r="H157" i="4"/>
  <c r="I157" i="4" s="1"/>
  <c r="H158" i="4"/>
  <c r="I158" i="4" s="1"/>
  <c r="H159" i="4"/>
  <c r="I159" i="4" s="1"/>
  <c r="H160" i="4"/>
  <c r="I160" i="4" s="1"/>
  <c r="H161" i="4"/>
  <c r="I161" i="4" s="1"/>
  <c r="H162" i="4"/>
  <c r="I162" i="4" s="1"/>
  <c r="H163" i="4"/>
  <c r="I163" i="4" s="1"/>
  <c r="H164" i="4"/>
  <c r="I164" i="4" s="1"/>
  <c r="H165" i="4"/>
  <c r="I165" i="4" s="1"/>
  <c r="H166" i="4"/>
  <c r="I166" i="4" s="1"/>
  <c r="H167" i="4"/>
  <c r="I167" i="4" s="1"/>
  <c r="H168" i="4"/>
  <c r="I168" i="4" s="1"/>
  <c r="H169" i="4"/>
  <c r="I169" i="4" s="1"/>
  <c r="H170" i="4"/>
  <c r="I170" i="4" s="1"/>
  <c r="H171" i="4"/>
  <c r="I171" i="4" s="1"/>
  <c r="H172" i="4"/>
  <c r="I172" i="4" s="1"/>
  <c r="H173" i="4"/>
  <c r="I173" i="4" s="1"/>
  <c r="H174" i="4"/>
  <c r="I174" i="4" s="1"/>
  <c r="H175" i="4"/>
  <c r="I175" i="4" s="1"/>
  <c r="H176" i="4"/>
  <c r="I176" i="4" s="1"/>
  <c r="H177" i="4"/>
  <c r="I177" i="4" s="1"/>
  <c r="H178" i="4"/>
  <c r="I178" i="4" s="1"/>
  <c r="H179" i="4"/>
  <c r="I179" i="4" s="1"/>
  <c r="H180" i="4"/>
  <c r="I180" i="4" s="1"/>
  <c r="H181" i="4"/>
  <c r="I181" i="4" s="1"/>
  <c r="H182" i="4"/>
  <c r="I182" i="4" s="1"/>
  <c r="H183" i="4"/>
  <c r="I183" i="4" s="1"/>
  <c r="H184" i="4"/>
  <c r="I184" i="4" s="1"/>
  <c r="H185" i="4"/>
  <c r="I185" i="4" s="1"/>
  <c r="H186" i="4"/>
  <c r="I186" i="4" s="1"/>
  <c r="H187" i="4"/>
  <c r="I187" i="4" s="1"/>
  <c r="H188" i="4"/>
  <c r="I188" i="4" s="1"/>
  <c r="H189" i="4"/>
  <c r="I189" i="4" s="1"/>
  <c r="H190" i="4"/>
  <c r="I190" i="4" s="1"/>
  <c r="H191" i="4"/>
  <c r="I191" i="4" s="1"/>
  <c r="H192" i="4"/>
  <c r="I192" i="4" s="1"/>
  <c r="H193" i="4"/>
  <c r="I193" i="4" s="1"/>
  <c r="H194" i="4"/>
  <c r="I194" i="4" s="1"/>
  <c r="H195" i="4"/>
  <c r="I195" i="4" s="1"/>
  <c r="H196" i="4"/>
  <c r="I196" i="4" s="1"/>
  <c r="H197" i="4"/>
  <c r="I197" i="4" s="1"/>
  <c r="H198" i="4"/>
  <c r="I198" i="4" s="1"/>
  <c r="H199" i="4"/>
  <c r="I199" i="4" s="1"/>
  <c r="H200" i="4"/>
  <c r="I200" i="4" s="1"/>
  <c r="H201" i="4"/>
  <c r="I201" i="4" s="1"/>
  <c r="H202" i="4"/>
  <c r="I202" i="4" s="1"/>
  <c r="H203" i="4"/>
  <c r="I203" i="4" s="1"/>
  <c r="H204" i="4"/>
  <c r="I204" i="4" s="1"/>
  <c r="H205" i="4"/>
  <c r="I205" i="4" s="1"/>
  <c r="H206" i="4"/>
  <c r="I206" i="4" s="1"/>
  <c r="H207" i="4"/>
  <c r="I207" i="4" s="1"/>
  <c r="H208" i="4"/>
  <c r="I208" i="4" s="1"/>
  <c r="H209" i="4"/>
  <c r="I209" i="4" s="1"/>
  <c r="H210" i="4"/>
  <c r="I210" i="4" s="1"/>
  <c r="H211" i="4"/>
  <c r="I211" i="4" s="1"/>
  <c r="H212" i="4"/>
  <c r="I212" i="4" s="1"/>
  <c r="H213" i="4"/>
  <c r="I213" i="4" s="1"/>
  <c r="H214" i="4"/>
  <c r="I214" i="4" s="1"/>
  <c r="H215" i="4"/>
  <c r="I215" i="4" s="1"/>
  <c r="H216" i="4"/>
  <c r="I216" i="4" s="1"/>
  <c r="H217" i="4"/>
  <c r="I217" i="4" s="1"/>
  <c r="H218" i="4"/>
  <c r="I218" i="4" s="1"/>
  <c r="H219" i="4"/>
  <c r="I219" i="4" s="1"/>
  <c r="H220" i="4"/>
  <c r="I220" i="4" s="1"/>
  <c r="H221" i="4"/>
  <c r="I221" i="4" s="1"/>
  <c r="H222" i="4"/>
  <c r="I222" i="4" s="1"/>
  <c r="H223" i="4"/>
  <c r="I223" i="4" s="1"/>
  <c r="H224" i="4"/>
  <c r="I224" i="4" s="1"/>
  <c r="H225" i="4"/>
  <c r="I225" i="4" s="1"/>
  <c r="H226" i="4"/>
  <c r="I226" i="4" s="1"/>
  <c r="H227" i="4"/>
  <c r="I227" i="4" s="1"/>
  <c r="H228" i="4"/>
  <c r="I228" i="4" s="1"/>
  <c r="H229" i="4"/>
  <c r="I229" i="4" s="1"/>
  <c r="H230" i="4"/>
  <c r="I230" i="4" s="1"/>
  <c r="H231" i="4"/>
  <c r="I231" i="4" s="1"/>
  <c r="H232" i="4"/>
  <c r="I232" i="4" s="1"/>
  <c r="H233" i="4"/>
  <c r="I233" i="4" s="1"/>
  <c r="H234" i="4"/>
  <c r="I234" i="4" s="1"/>
  <c r="H235" i="4"/>
  <c r="I235" i="4" s="1"/>
  <c r="H236" i="4"/>
  <c r="I236" i="4" s="1"/>
  <c r="H237" i="4"/>
  <c r="I237" i="4" s="1"/>
  <c r="H238" i="4"/>
  <c r="I238" i="4" s="1"/>
  <c r="H239" i="4"/>
  <c r="I239" i="4" s="1"/>
  <c r="H240" i="4"/>
  <c r="I240" i="4" s="1"/>
  <c r="H241" i="4"/>
  <c r="I241" i="4" s="1"/>
  <c r="H242" i="4"/>
  <c r="I242" i="4" s="1"/>
  <c r="H243" i="4"/>
  <c r="I243" i="4" s="1"/>
  <c r="H244" i="4"/>
  <c r="I244" i="4" s="1"/>
  <c r="H245" i="4"/>
  <c r="I245" i="4" s="1"/>
  <c r="H246" i="4"/>
  <c r="I246" i="4" s="1"/>
  <c r="H247" i="4"/>
  <c r="I247" i="4" s="1"/>
  <c r="H248" i="4"/>
  <c r="I248" i="4" s="1"/>
  <c r="H249" i="4"/>
  <c r="I249" i="4" s="1"/>
  <c r="H250" i="4"/>
  <c r="I250" i="4" s="1"/>
  <c r="H251" i="4"/>
  <c r="I251" i="4" s="1"/>
  <c r="H252" i="4"/>
  <c r="I252" i="4" s="1"/>
  <c r="H253" i="4"/>
  <c r="I253" i="4" s="1"/>
  <c r="H254" i="4"/>
  <c r="I254" i="4" s="1"/>
  <c r="H255" i="4"/>
  <c r="I255" i="4" s="1"/>
  <c r="H256" i="4"/>
  <c r="I256" i="4" s="1"/>
  <c r="H257" i="4"/>
  <c r="I257" i="4" s="1"/>
  <c r="H258" i="4"/>
  <c r="I258" i="4" s="1"/>
  <c r="H259" i="4"/>
  <c r="I259" i="4" s="1"/>
  <c r="H260" i="4"/>
  <c r="I260" i="4" s="1"/>
  <c r="H261" i="4"/>
  <c r="I261" i="4" s="1"/>
  <c r="H262" i="4"/>
  <c r="I262" i="4" s="1"/>
  <c r="H263" i="4"/>
  <c r="I263" i="4" s="1"/>
  <c r="H264" i="4"/>
  <c r="I264" i="4" s="1"/>
  <c r="H265" i="4"/>
  <c r="I265" i="4" s="1"/>
  <c r="H266" i="4"/>
  <c r="I266" i="4" s="1"/>
  <c r="H267" i="4"/>
  <c r="I267" i="4" s="1"/>
  <c r="H268" i="4"/>
  <c r="I268" i="4" s="1"/>
  <c r="H269" i="4"/>
  <c r="I269" i="4" s="1"/>
  <c r="H270" i="4"/>
  <c r="I270" i="4" s="1"/>
  <c r="H271" i="4"/>
  <c r="I271" i="4" s="1"/>
  <c r="H272" i="4"/>
  <c r="I272" i="4" s="1"/>
  <c r="H273" i="4"/>
  <c r="I273" i="4" s="1"/>
  <c r="H274" i="4"/>
  <c r="I274" i="4" s="1"/>
  <c r="H275" i="4"/>
  <c r="I275" i="4" s="1"/>
  <c r="H276" i="4"/>
  <c r="I276" i="4" s="1"/>
  <c r="H277" i="4"/>
  <c r="I277" i="4" s="1"/>
  <c r="H278" i="4"/>
  <c r="I278" i="4" s="1"/>
  <c r="H279" i="4"/>
  <c r="I279" i="4" s="1"/>
  <c r="H280" i="4"/>
  <c r="I280" i="4" s="1"/>
  <c r="H281" i="4"/>
  <c r="I281" i="4" s="1"/>
  <c r="H282" i="4"/>
  <c r="I282" i="4" s="1"/>
  <c r="H283" i="4"/>
  <c r="I283" i="4" s="1"/>
  <c r="H284" i="4"/>
  <c r="I284" i="4" s="1"/>
  <c r="H285" i="4"/>
  <c r="I285" i="4" s="1"/>
  <c r="H286" i="4"/>
  <c r="I286" i="4" s="1"/>
  <c r="H287" i="4"/>
  <c r="I287" i="4" s="1"/>
  <c r="H288" i="4"/>
  <c r="I288" i="4" s="1"/>
  <c r="H289" i="4"/>
  <c r="I289" i="4" s="1"/>
  <c r="H290" i="4"/>
  <c r="I290" i="4" s="1"/>
  <c r="H291" i="4"/>
  <c r="I291" i="4" s="1"/>
  <c r="H292" i="4"/>
  <c r="I292" i="4" s="1"/>
  <c r="H293" i="4"/>
  <c r="I293" i="4" s="1"/>
  <c r="H294" i="4"/>
  <c r="I294" i="4" s="1"/>
  <c r="H295" i="4"/>
  <c r="I295" i="4" s="1"/>
  <c r="H296" i="4"/>
  <c r="I296" i="4" s="1"/>
  <c r="H297" i="4"/>
  <c r="I297" i="4" s="1"/>
  <c r="H298" i="4"/>
  <c r="I298" i="4" s="1"/>
  <c r="H299" i="4"/>
  <c r="I299" i="4" s="1"/>
  <c r="H300" i="4"/>
  <c r="I300" i="4" s="1"/>
  <c r="C10" i="4"/>
  <c r="D10" i="4" s="1"/>
  <c r="C9" i="4"/>
  <c r="D9" i="4" s="1"/>
  <c r="C11" i="4"/>
  <c r="D11" i="4" s="1"/>
  <c r="C12" i="4"/>
  <c r="D12" i="4" s="1"/>
  <c r="C13" i="4"/>
  <c r="D13" i="4" s="1"/>
  <c r="C14" i="4"/>
  <c r="D14" i="4" s="1"/>
  <c r="C15" i="4"/>
  <c r="D15" i="4" s="1"/>
  <c r="C16" i="4"/>
  <c r="D16" i="4" s="1"/>
  <c r="C17" i="4"/>
  <c r="D17" i="4" s="1"/>
  <c r="C18" i="4"/>
  <c r="D18" i="4" s="1"/>
  <c r="C19" i="4"/>
  <c r="D19" i="4" s="1"/>
  <c r="C20" i="4"/>
  <c r="D20" i="4" s="1"/>
  <c r="C21" i="4"/>
  <c r="D21" i="4" s="1"/>
  <c r="C22" i="4"/>
  <c r="D22" i="4" s="1"/>
  <c r="C23" i="4"/>
  <c r="D23" i="4" s="1"/>
  <c r="C24" i="4"/>
  <c r="D24" i="4" s="1"/>
  <c r="C25" i="4"/>
  <c r="D25" i="4" s="1"/>
  <c r="C26" i="4"/>
  <c r="D26" i="4" s="1"/>
  <c r="C27" i="4"/>
  <c r="D27" i="4" s="1"/>
  <c r="C28" i="4"/>
  <c r="D28" i="4" s="1"/>
  <c r="C29" i="4"/>
  <c r="D29" i="4" s="1"/>
  <c r="C30" i="4"/>
  <c r="D30" i="4" s="1"/>
  <c r="C31" i="4"/>
  <c r="D31" i="4" s="1"/>
  <c r="C32" i="4"/>
  <c r="D32" i="4" s="1"/>
  <c r="C33" i="4"/>
  <c r="D33" i="4" s="1"/>
  <c r="C34" i="4"/>
  <c r="D34" i="4" s="1"/>
  <c r="C35" i="4"/>
  <c r="D35" i="4" s="1"/>
  <c r="C36" i="4"/>
  <c r="D36" i="4" s="1"/>
  <c r="C37" i="4"/>
  <c r="D37" i="4" s="1"/>
  <c r="C38" i="4"/>
  <c r="D38" i="4" s="1"/>
  <c r="C39" i="4"/>
  <c r="D39" i="4" s="1"/>
  <c r="C40" i="4"/>
  <c r="D40" i="4" s="1"/>
  <c r="C41" i="4"/>
  <c r="D41" i="4" s="1"/>
  <c r="C42" i="4"/>
  <c r="D42" i="4" s="1"/>
  <c r="C43" i="4"/>
  <c r="D43" i="4" s="1"/>
  <c r="C44" i="4"/>
  <c r="D44" i="4" s="1"/>
  <c r="C45" i="4"/>
  <c r="D45" i="4" s="1"/>
  <c r="C46" i="4"/>
  <c r="D46" i="4" s="1"/>
  <c r="C47" i="4"/>
  <c r="D47" i="4" s="1"/>
  <c r="C48" i="4"/>
  <c r="D48" i="4" s="1"/>
  <c r="C49" i="4"/>
  <c r="D49" i="4" s="1"/>
  <c r="C50" i="4"/>
  <c r="D50" i="4" s="1"/>
  <c r="C51" i="4"/>
  <c r="D51" i="4" s="1"/>
  <c r="C52" i="4"/>
  <c r="D52" i="4" s="1"/>
  <c r="C53" i="4"/>
  <c r="D53" i="4" s="1"/>
  <c r="C54" i="4"/>
  <c r="D54" i="4" s="1"/>
  <c r="C55" i="4"/>
  <c r="D55" i="4" s="1"/>
  <c r="C56" i="4"/>
  <c r="D56" i="4" s="1"/>
  <c r="C57" i="4"/>
  <c r="D57" i="4" s="1"/>
  <c r="C58" i="4"/>
  <c r="D58" i="4" s="1"/>
  <c r="C59" i="4"/>
  <c r="D59" i="4" s="1"/>
  <c r="C60" i="4"/>
  <c r="D60" i="4" s="1"/>
  <c r="C61" i="4"/>
  <c r="D61" i="4" s="1"/>
  <c r="C62" i="4"/>
  <c r="D62" i="4" s="1"/>
  <c r="C63" i="4"/>
  <c r="D63" i="4" s="1"/>
  <c r="C64" i="4"/>
  <c r="D64" i="4" s="1"/>
  <c r="C65" i="4"/>
  <c r="D65" i="4" s="1"/>
  <c r="C66" i="4"/>
  <c r="D66" i="4" s="1"/>
  <c r="C67" i="4"/>
  <c r="D67" i="4" s="1"/>
  <c r="C68" i="4"/>
  <c r="D68" i="4" s="1"/>
  <c r="C69" i="4"/>
  <c r="D69" i="4" s="1"/>
  <c r="C70" i="4"/>
  <c r="D70" i="4" s="1"/>
  <c r="C71" i="4"/>
  <c r="D71" i="4" s="1"/>
  <c r="C72" i="4"/>
  <c r="D72" i="4" s="1"/>
  <c r="C73" i="4"/>
  <c r="D73" i="4" s="1"/>
  <c r="C74" i="4"/>
  <c r="D74" i="4" s="1"/>
  <c r="C75" i="4"/>
  <c r="D75" i="4" s="1"/>
  <c r="C76" i="4"/>
  <c r="D76" i="4" s="1"/>
  <c r="C77" i="4"/>
  <c r="D77" i="4" s="1"/>
  <c r="C78" i="4"/>
  <c r="D78" i="4" s="1"/>
  <c r="C79" i="4"/>
  <c r="D79" i="4" s="1"/>
  <c r="C80" i="4"/>
  <c r="D80" i="4" s="1"/>
  <c r="C81" i="4"/>
  <c r="D81" i="4" s="1"/>
  <c r="C82" i="4"/>
  <c r="D82" i="4" s="1"/>
  <c r="C83" i="4"/>
  <c r="D83" i="4" s="1"/>
  <c r="C84" i="4"/>
  <c r="D84" i="4" s="1"/>
  <c r="C85" i="4"/>
  <c r="D85" i="4" s="1"/>
  <c r="C86" i="4"/>
  <c r="D86" i="4" s="1"/>
  <c r="C87" i="4"/>
  <c r="D87" i="4" s="1"/>
  <c r="C88" i="4"/>
  <c r="D88" i="4" s="1"/>
  <c r="C89" i="4"/>
  <c r="D89" i="4" s="1"/>
  <c r="C90" i="4"/>
  <c r="D90" i="4" s="1"/>
  <c r="C91" i="4"/>
  <c r="D91" i="4" s="1"/>
  <c r="C92" i="4"/>
  <c r="D92" i="4" s="1"/>
  <c r="C93" i="4"/>
  <c r="D93" i="4" s="1"/>
  <c r="C94" i="4"/>
  <c r="D94" i="4" s="1"/>
  <c r="C95" i="4"/>
  <c r="D95" i="4" s="1"/>
  <c r="C96" i="4"/>
  <c r="D96" i="4" s="1"/>
  <c r="C97" i="4"/>
  <c r="D97" i="4" s="1"/>
  <c r="C98" i="4"/>
  <c r="D98" i="4" s="1"/>
  <c r="C99" i="4"/>
  <c r="D99" i="4" s="1"/>
  <c r="C100" i="4"/>
  <c r="D100" i="4" s="1"/>
  <c r="C101" i="4"/>
  <c r="D101" i="4" s="1"/>
  <c r="C102" i="4"/>
  <c r="D102" i="4" s="1"/>
  <c r="C103" i="4"/>
  <c r="D103" i="4" s="1"/>
  <c r="C104" i="4"/>
  <c r="D104" i="4" s="1"/>
  <c r="C105" i="4"/>
  <c r="D105" i="4" s="1"/>
  <c r="C106" i="4"/>
  <c r="D106" i="4" s="1"/>
  <c r="C107" i="4"/>
  <c r="D107" i="4" s="1"/>
  <c r="C108" i="4"/>
  <c r="D108" i="4" s="1"/>
  <c r="C109" i="4"/>
  <c r="D109" i="4" s="1"/>
  <c r="C110" i="4"/>
  <c r="D110" i="4" s="1"/>
  <c r="C111" i="4"/>
  <c r="D111" i="4" s="1"/>
  <c r="C112" i="4"/>
  <c r="D112" i="4" s="1"/>
  <c r="C113" i="4"/>
  <c r="D113" i="4" s="1"/>
  <c r="C114" i="4"/>
  <c r="D114" i="4" s="1"/>
  <c r="C115" i="4"/>
  <c r="D115" i="4" s="1"/>
  <c r="C116" i="4"/>
  <c r="D116" i="4" s="1"/>
  <c r="C117" i="4"/>
  <c r="D117" i="4" s="1"/>
  <c r="C118" i="4"/>
  <c r="D118" i="4" s="1"/>
  <c r="C119" i="4"/>
  <c r="D119" i="4" s="1"/>
  <c r="C120" i="4"/>
  <c r="D120" i="4" s="1"/>
  <c r="C121" i="4"/>
  <c r="D121" i="4" s="1"/>
  <c r="C122" i="4"/>
  <c r="D122" i="4" s="1"/>
  <c r="C123" i="4"/>
  <c r="D123" i="4" s="1"/>
  <c r="C124" i="4"/>
  <c r="D124" i="4" s="1"/>
  <c r="C125" i="4"/>
  <c r="D125" i="4" s="1"/>
  <c r="C126" i="4"/>
  <c r="D126" i="4" s="1"/>
  <c r="C127" i="4"/>
  <c r="D127" i="4" s="1"/>
  <c r="C128" i="4"/>
  <c r="D128" i="4" s="1"/>
  <c r="C129" i="4"/>
  <c r="D129" i="4" s="1"/>
  <c r="C130" i="4"/>
  <c r="D130" i="4" s="1"/>
  <c r="C131" i="4"/>
  <c r="D131" i="4" s="1"/>
  <c r="C132" i="4"/>
  <c r="D132" i="4" s="1"/>
  <c r="C133" i="4"/>
  <c r="D133" i="4" s="1"/>
  <c r="C134" i="4"/>
  <c r="D134" i="4" s="1"/>
  <c r="C135" i="4"/>
  <c r="D135" i="4" s="1"/>
  <c r="C136" i="4"/>
  <c r="D136" i="4" s="1"/>
  <c r="C137" i="4"/>
  <c r="D137" i="4" s="1"/>
  <c r="C138" i="4"/>
  <c r="D138" i="4" s="1"/>
  <c r="C139" i="4"/>
  <c r="D139" i="4" s="1"/>
  <c r="C140" i="4"/>
  <c r="D140" i="4" s="1"/>
  <c r="C141" i="4"/>
  <c r="D141" i="4" s="1"/>
  <c r="C142" i="4"/>
  <c r="D142" i="4" s="1"/>
  <c r="C143" i="4"/>
  <c r="D143" i="4" s="1"/>
  <c r="C144" i="4"/>
  <c r="D144" i="4" s="1"/>
  <c r="C145" i="4"/>
  <c r="D145" i="4" s="1"/>
  <c r="C146" i="4"/>
  <c r="D146" i="4" s="1"/>
  <c r="C147" i="4"/>
  <c r="D147" i="4" s="1"/>
  <c r="C148" i="4"/>
  <c r="D148" i="4" s="1"/>
  <c r="C149" i="4"/>
  <c r="D149" i="4" s="1"/>
  <c r="C150" i="4"/>
  <c r="D150" i="4" s="1"/>
  <c r="C151" i="4"/>
  <c r="D151" i="4" s="1"/>
  <c r="C152" i="4"/>
  <c r="D152" i="4" s="1"/>
  <c r="C153" i="4"/>
  <c r="D153" i="4" s="1"/>
  <c r="C154" i="4"/>
  <c r="D154" i="4" s="1"/>
  <c r="C155" i="4"/>
  <c r="D155" i="4" s="1"/>
  <c r="C156" i="4"/>
  <c r="D156" i="4" s="1"/>
  <c r="C157" i="4"/>
  <c r="D157" i="4" s="1"/>
  <c r="C158" i="4"/>
  <c r="D158" i="4" s="1"/>
  <c r="C159" i="4"/>
  <c r="D159" i="4" s="1"/>
  <c r="C160" i="4"/>
  <c r="D160" i="4" s="1"/>
  <c r="C161" i="4"/>
  <c r="D161" i="4" s="1"/>
  <c r="C162" i="4"/>
  <c r="D162" i="4" s="1"/>
  <c r="C163" i="4"/>
  <c r="D163" i="4" s="1"/>
  <c r="C164" i="4"/>
  <c r="D164" i="4" s="1"/>
  <c r="C165" i="4"/>
  <c r="D165" i="4" s="1"/>
  <c r="C166" i="4"/>
  <c r="D166" i="4" s="1"/>
  <c r="C167" i="4"/>
  <c r="D167" i="4" s="1"/>
  <c r="C168" i="4"/>
  <c r="D168" i="4" s="1"/>
  <c r="C169" i="4"/>
  <c r="D169" i="4" s="1"/>
  <c r="C170" i="4"/>
  <c r="D170" i="4" s="1"/>
  <c r="C171" i="4"/>
  <c r="D171" i="4" s="1"/>
  <c r="C172" i="4"/>
  <c r="D172" i="4" s="1"/>
  <c r="C173" i="4"/>
  <c r="D173" i="4" s="1"/>
  <c r="C174" i="4"/>
  <c r="D174" i="4" s="1"/>
  <c r="C175" i="4"/>
  <c r="D175" i="4" s="1"/>
  <c r="C176" i="4"/>
  <c r="D176" i="4" s="1"/>
  <c r="C177" i="4"/>
  <c r="D177" i="4" s="1"/>
  <c r="C178" i="4"/>
  <c r="D178" i="4" s="1"/>
  <c r="C179" i="4"/>
  <c r="D179" i="4" s="1"/>
  <c r="C180" i="4"/>
  <c r="D180" i="4" s="1"/>
  <c r="C181" i="4"/>
  <c r="D181" i="4" s="1"/>
  <c r="C182" i="4"/>
  <c r="D182" i="4" s="1"/>
  <c r="C183" i="4"/>
  <c r="D183" i="4" s="1"/>
  <c r="C184" i="4"/>
  <c r="D184" i="4" s="1"/>
  <c r="C185" i="4"/>
  <c r="D185" i="4" s="1"/>
  <c r="C186" i="4"/>
  <c r="D186" i="4" s="1"/>
  <c r="C187" i="4"/>
  <c r="D187" i="4" s="1"/>
  <c r="C188" i="4"/>
  <c r="D188" i="4" s="1"/>
  <c r="C189" i="4"/>
  <c r="D189" i="4" s="1"/>
  <c r="C190" i="4"/>
  <c r="D190" i="4" s="1"/>
  <c r="C191" i="4"/>
  <c r="D191" i="4" s="1"/>
  <c r="C192" i="4"/>
  <c r="D192" i="4" s="1"/>
  <c r="C193" i="4"/>
  <c r="D193" i="4" s="1"/>
  <c r="C194" i="4"/>
  <c r="D194" i="4" s="1"/>
  <c r="C195" i="4"/>
  <c r="D195" i="4" s="1"/>
  <c r="C196" i="4"/>
  <c r="D196" i="4" s="1"/>
  <c r="C197" i="4"/>
  <c r="D197" i="4" s="1"/>
  <c r="C198" i="4"/>
  <c r="D198" i="4" s="1"/>
  <c r="C199" i="4"/>
  <c r="D199" i="4" s="1"/>
  <c r="C200" i="4"/>
  <c r="D200" i="4" s="1"/>
  <c r="C201" i="4"/>
  <c r="D201" i="4" s="1"/>
  <c r="C202" i="4"/>
  <c r="D202" i="4" s="1"/>
  <c r="C203" i="4"/>
  <c r="D203" i="4" s="1"/>
  <c r="C204" i="4"/>
  <c r="D204" i="4" s="1"/>
  <c r="C205" i="4"/>
  <c r="D205" i="4" s="1"/>
  <c r="C206" i="4"/>
  <c r="D206" i="4" s="1"/>
  <c r="C207" i="4"/>
  <c r="D207" i="4" s="1"/>
  <c r="C208" i="4"/>
  <c r="D208" i="4" s="1"/>
  <c r="C209" i="4"/>
  <c r="D209" i="4" s="1"/>
  <c r="C210" i="4"/>
  <c r="D210" i="4" s="1"/>
  <c r="C211" i="4"/>
  <c r="D211" i="4" s="1"/>
  <c r="C212" i="4"/>
  <c r="D212" i="4" s="1"/>
  <c r="C213" i="4"/>
  <c r="D213" i="4" s="1"/>
  <c r="C214" i="4"/>
  <c r="D214" i="4" s="1"/>
  <c r="C215" i="4"/>
  <c r="D215" i="4" s="1"/>
  <c r="C216" i="4"/>
  <c r="D216" i="4" s="1"/>
  <c r="C217" i="4"/>
  <c r="D217" i="4" s="1"/>
  <c r="C218" i="4"/>
  <c r="D218" i="4" s="1"/>
  <c r="C219" i="4"/>
  <c r="D219" i="4" s="1"/>
  <c r="C220" i="4"/>
  <c r="D220" i="4" s="1"/>
  <c r="C221" i="4"/>
  <c r="D221" i="4" s="1"/>
  <c r="C222" i="4"/>
  <c r="D222" i="4" s="1"/>
  <c r="C223" i="4"/>
  <c r="D223" i="4" s="1"/>
  <c r="C224" i="4"/>
  <c r="D224" i="4" s="1"/>
  <c r="C225" i="4"/>
  <c r="D225" i="4" s="1"/>
  <c r="C226" i="4"/>
  <c r="D226" i="4" s="1"/>
  <c r="C227" i="4"/>
  <c r="D227" i="4" s="1"/>
  <c r="C228" i="4"/>
  <c r="D228" i="4" s="1"/>
  <c r="C229" i="4"/>
  <c r="D229" i="4" s="1"/>
  <c r="C230" i="4"/>
  <c r="D230" i="4" s="1"/>
  <c r="C231" i="4"/>
  <c r="D231" i="4" s="1"/>
  <c r="C232" i="4"/>
  <c r="D232" i="4" s="1"/>
  <c r="C233" i="4"/>
  <c r="D233" i="4" s="1"/>
  <c r="C234" i="4"/>
  <c r="D234" i="4" s="1"/>
  <c r="C235" i="4"/>
  <c r="D235" i="4" s="1"/>
  <c r="C236" i="4"/>
  <c r="D236" i="4" s="1"/>
  <c r="C237" i="4"/>
  <c r="D237" i="4" s="1"/>
  <c r="C238" i="4"/>
  <c r="D238" i="4" s="1"/>
  <c r="C239" i="4"/>
  <c r="D239" i="4" s="1"/>
  <c r="C240" i="4"/>
  <c r="D240" i="4" s="1"/>
  <c r="C241" i="4"/>
  <c r="D241" i="4" s="1"/>
  <c r="C242" i="4"/>
  <c r="D242" i="4" s="1"/>
  <c r="C243" i="4"/>
  <c r="D243" i="4" s="1"/>
  <c r="C244" i="4"/>
  <c r="D244" i="4" s="1"/>
  <c r="C245" i="4"/>
  <c r="D245" i="4" s="1"/>
  <c r="C246" i="4"/>
  <c r="D246" i="4" s="1"/>
  <c r="C247" i="4"/>
  <c r="D247" i="4" s="1"/>
  <c r="C248" i="4"/>
  <c r="D248" i="4" s="1"/>
  <c r="C249" i="4"/>
  <c r="D249" i="4" s="1"/>
  <c r="C250" i="4"/>
  <c r="D250" i="4" s="1"/>
  <c r="C251" i="4"/>
  <c r="D251" i="4" s="1"/>
  <c r="C252" i="4"/>
  <c r="D252" i="4" s="1"/>
  <c r="C253" i="4"/>
  <c r="D253" i="4" s="1"/>
  <c r="C254" i="4"/>
  <c r="D254" i="4" s="1"/>
  <c r="C255" i="4"/>
  <c r="D255" i="4" s="1"/>
  <c r="C256" i="4"/>
  <c r="D256" i="4" s="1"/>
  <c r="C257" i="4"/>
  <c r="D257" i="4" s="1"/>
  <c r="C258" i="4"/>
  <c r="D258" i="4" s="1"/>
  <c r="C259" i="4"/>
  <c r="D259" i="4" s="1"/>
  <c r="C260" i="4"/>
  <c r="D260" i="4" s="1"/>
  <c r="C261" i="4"/>
  <c r="D261" i="4" s="1"/>
  <c r="C262" i="4"/>
  <c r="D262" i="4" s="1"/>
  <c r="C263" i="4"/>
  <c r="D263" i="4" s="1"/>
  <c r="C264" i="4"/>
  <c r="D264" i="4" s="1"/>
  <c r="C265" i="4"/>
  <c r="D265" i="4" s="1"/>
  <c r="C266" i="4"/>
  <c r="D266" i="4" s="1"/>
  <c r="C267" i="4"/>
  <c r="D267" i="4" s="1"/>
  <c r="C268" i="4"/>
  <c r="D268" i="4" s="1"/>
  <c r="C269" i="4"/>
  <c r="D269" i="4" s="1"/>
  <c r="C270" i="4"/>
  <c r="D270" i="4" s="1"/>
  <c r="C271" i="4"/>
  <c r="D271" i="4" s="1"/>
  <c r="C272" i="4"/>
  <c r="D272" i="4" s="1"/>
  <c r="C273" i="4"/>
  <c r="D273" i="4" s="1"/>
  <c r="C274" i="4"/>
  <c r="D274" i="4" s="1"/>
  <c r="C275" i="4"/>
  <c r="D275" i="4" s="1"/>
  <c r="C276" i="4"/>
  <c r="D276" i="4" s="1"/>
  <c r="C277" i="4"/>
  <c r="D277" i="4" s="1"/>
  <c r="C278" i="4"/>
  <c r="D278" i="4" s="1"/>
  <c r="C279" i="4"/>
  <c r="D279" i="4" s="1"/>
  <c r="C280" i="4"/>
  <c r="D280" i="4" s="1"/>
  <c r="C281" i="4"/>
  <c r="D281" i="4" s="1"/>
  <c r="C282" i="4"/>
  <c r="D282" i="4" s="1"/>
  <c r="C283" i="4"/>
  <c r="D283" i="4" s="1"/>
  <c r="C284" i="4"/>
  <c r="D284" i="4" s="1"/>
  <c r="C285" i="4"/>
  <c r="D285" i="4" s="1"/>
  <c r="C286" i="4"/>
  <c r="D286" i="4" s="1"/>
  <c r="C287" i="4"/>
  <c r="D287" i="4" s="1"/>
  <c r="C288" i="4"/>
  <c r="D288" i="4" s="1"/>
  <c r="C289" i="4"/>
  <c r="D289" i="4" s="1"/>
  <c r="C290" i="4"/>
  <c r="D290" i="4" s="1"/>
  <c r="C291" i="4"/>
  <c r="D291" i="4" s="1"/>
  <c r="C292" i="4"/>
  <c r="D292" i="4" s="1"/>
  <c r="C293" i="4"/>
  <c r="D293" i="4" s="1"/>
  <c r="C294" i="4"/>
  <c r="D294" i="4" s="1"/>
  <c r="C295" i="4"/>
  <c r="D295" i="4" s="1"/>
  <c r="C296" i="4"/>
  <c r="D296" i="4" s="1"/>
  <c r="C297" i="4"/>
  <c r="D297" i="4" s="1"/>
  <c r="C298" i="4"/>
  <c r="D298" i="4" s="1"/>
  <c r="C299" i="4"/>
  <c r="D299" i="4" s="1"/>
  <c r="C300" i="4"/>
  <c r="D300" i="4" s="1"/>
  <c r="H5" i="11" l="1"/>
  <c r="I5" i="5"/>
  <c r="I10" i="4"/>
  <c r="H5" i="4"/>
  <c r="D5" i="4"/>
  <c r="H5" i="15"/>
  <c r="D11" i="15"/>
  <c r="D12" i="15"/>
  <c r="D13" i="15"/>
  <c r="D14" i="15"/>
  <c r="D15" i="15"/>
  <c r="D16" i="15"/>
  <c r="D17" i="15"/>
  <c r="D18" i="15"/>
  <c r="D19" i="15"/>
  <c r="D20" i="15"/>
  <c r="D21" i="15"/>
  <c r="D22" i="15"/>
  <c r="D23" i="15"/>
  <c r="D24" i="15"/>
  <c r="D25" i="15"/>
  <c r="D26" i="15"/>
  <c r="D27" i="15"/>
  <c r="D28" i="15"/>
  <c r="D29" i="15"/>
  <c r="D30" i="15"/>
  <c r="D31" i="15"/>
  <c r="D32" i="15"/>
  <c r="D33" i="15"/>
  <c r="D34" i="15"/>
  <c r="D35" i="15"/>
  <c r="D36" i="15"/>
  <c r="D37" i="15"/>
  <c r="D38" i="15"/>
  <c r="D39" i="15"/>
  <c r="D40" i="15"/>
  <c r="D41" i="15"/>
  <c r="D42" i="15"/>
  <c r="D43" i="15"/>
  <c r="D44" i="15"/>
  <c r="D45" i="15"/>
  <c r="D46" i="15"/>
  <c r="D47" i="15"/>
  <c r="D48" i="15"/>
  <c r="D49" i="15"/>
  <c r="D50" i="15"/>
  <c r="D51" i="15"/>
  <c r="D52" i="15"/>
  <c r="D53" i="15"/>
  <c r="D54" i="15"/>
  <c r="D55" i="15"/>
  <c r="D56" i="15"/>
  <c r="D57" i="15"/>
  <c r="D58" i="15"/>
  <c r="D59" i="15"/>
  <c r="D60" i="15"/>
  <c r="D61" i="15"/>
  <c r="D62" i="15"/>
  <c r="D63" i="15"/>
  <c r="D64" i="15"/>
  <c r="D65" i="15"/>
  <c r="D66" i="15"/>
  <c r="D67" i="15"/>
  <c r="D68" i="15"/>
  <c r="D69" i="15"/>
  <c r="D70" i="15"/>
  <c r="D71" i="15"/>
  <c r="D72" i="15"/>
  <c r="D73" i="15"/>
  <c r="D74" i="15"/>
  <c r="D75" i="15"/>
  <c r="D76" i="15"/>
  <c r="D77" i="15"/>
  <c r="D78" i="15"/>
  <c r="D79" i="15"/>
  <c r="D80" i="15"/>
  <c r="D81" i="15"/>
  <c r="D82" i="15"/>
  <c r="D83" i="15"/>
  <c r="D84" i="15"/>
  <c r="D85" i="15"/>
  <c r="D86" i="15"/>
  <c r="D87" i="15"/>
  <c r="D88" i="15"/>
  <c r="D89" i="15"/>
  <c r="D90" i="15"/>
  <c r="D91" i="15"/>
  <c r="D92" i="15"/>
  <c r="D93" i="15"/>
  <c r="D94" i="15"/>
  <c r="D95" i="15"/>
  <c r="D96" i="15"/>
  <c r="D97" i="15"/>
  <c r="D98" i="15"/>
  <c r="D99" i="15"/>
  <c r="D100" i="15"/>
  <c r="D101" i="15"/>
  <c r="D102" i="15"/>
  <c r="D103" i="15"/>
  <c r="D104" i="15"/>
  <c r="D105" i="15"/>
  <c r="D106" i="15"/>
  <c r="D107" i="15"/>
  <c r="D108" i="15"/>
  <c r="D109" i="15"/>
  <c r="D110" i="15"/>
  <c r="D111" i="15"/>
  <c r="D112" i="15"/>
  <c r="D113" i="15"/>
  <c r="D114" i="15"/>
  <c r="D115" i="15"/>
  <c r="D116" i="15"/>
  <c r="D117" i="15"/>
  <c r="D118" i="15"/>
  <c r="D119" i="15"/>
  <c r="D120" i="15"/>
  <c r="D121" i="15"/>
  <c r="D122" i="15"/>
  <c r="D123" i="15"/>
  <c r="D124" i="15"/>
  <c r="D125" i="15"/>
  <c r="D126" i="15"/>
  <c r="D127" i="15"/>
  <c r="D128" i="15"/>
  <c r="D129" i="15"/>
  <c r="D130" i="15"/>
  <c r="D131" i="15"/>
  <c r="D132" i="15"/>
  <c r="D133" i="15"/>
  <c r="D134" i="15"/>
  <c r="D135" i="15"/>
  <c r="D136" i="15"/>
  <c r="D137" i="15"/>
  <c r="D138" i="15"/>
  <c r="D139" i="15"/>
  <c r="D140" i="15"/>
  <c r="D141" i="15"/>
  <c r="D142" i="15"/>
  <c r="D143" i="15"/>
  <c r="D144" i="15"/>
  <c r="D145" i="15"/>
  <c r="D146" i="15"/>
  <c r="D147" i="15"/>
  <c r="D148" i="15"/>
  <c r="D149" i="15"/>
  <c r="D150" i="15"/>
  <c r="D151" i="15"/>
  <c r="D152" i="15"/>
  <c r="D153" i="15"/>
  <c r="D154" i="15"/>
  <c r="D155" i="15"/>
  <c r="D156" i="15"/>
  <c r="D157" i="15"/>
  <c r="D158" i="15"/>
  <c r="D159" i="15"/>
  <c r="D160" i="15"/>
  <c r="D161" i="15"/>
  <c r="D162" i="15"/>
  <c r="D163" i="15"/>
  <c r="D164" i="15"/>
  <c r="D165" i="15"/>
  <c r="D166" i="15"/>
  <c r="D167" i="15"/>
  <c r="D168" i="15"/>
  <c r="D169" i="15"/>
  <c r="D170" i="15"/>
  <c r="D171" i="15"/>
  <c r="D172" i="15"/>
  <c r="D173" i="15"/>
  <c r="D174" i="15"/>
  <c r="D175" i="15"/>
  <c r="D176" i="15"/>
  <c r="D177" i="15"/>
  <c r="D178" i="15"/>
  <c r="D179" i="15"/>
  <c r="D180" i="15"/>
  <c r="D181" i="15"/>
  <c r="D182" i="15"/>
  <c r="D183" i="15"/>
  <c r="D184" i="15"/>
  <c r="D185" i="15"/>
  <c r="D186" i="15"/>
  <c r="D187" i="15"/>
  <c r="D188" i="15"/>
  <c r="D189" i="15"/>
  <c r="D190" i="15"/>
  <c r="D191" i="15"/>
  <c r="D192" i="15"/>
  <c r="D193" i="15"/>
  <c r="D194" i="15"/>
  <c r="D195" i="15"/>
  <c r="D196" i="15"/>
  <c r="D197" i="15"/>
  <c r="D198" i="15"/>
  <c r="D199" i="15"/>
  <c r="D200" i="15"/>
  <c r="D201" i="15"/>
  <c r="D202" i="15"/>
  <c r="D203" i="15"/>
  <c r="D204" i="15"/>
  <c r="D205" i="15"/>
  <c r="D206" i="15"/>
  <c r="D207" i="15"/>
  <c r="D208" i="15"/>
  <c r="D209" i="15"/>
  <c r="D210" i="15"/>
  <c r="D211" i="15"/>
  <c r="D212" i="15"/>
  <c r="D213" i="15"/>
  <c r="D214" i="15"/>
  <c r="D215" i="15"/>
  <c r="D216" i="15"/>
  <c r="D217" i="15"/>
  <c r="D218" i="15"/>
  <c r="D219" i="15"/>
  <c r="D220" i="15"/>
  <c r="D221" i="15"/>
  <c r="D222" i="15"/>
  <c r="D223" i="15"/>
  <c r="D224" i="15"/>
  <c r="D225" i="15"/>
  <c r="D226" i="15"/>
  <c r="D227" i="15"/>
  <c r="D228" i="15"/>
  <c r="D229" i="15"/>
  <c r="D230" i="15"/>
  <c r="D231" i="15"/>
  <c r="D232" i="15"/>
  <c r="D233" i="15"/>
  <c r="D234" i="15"/>
  <c r="D235" i="15"/>
  <c r="D236" i="15"/>
  <c r="D237" i="15"/>
  <c r="D238" i="15"/>
  <c r="D239" i="15"/>
  <c r="D240" i="15"/>
  <c r="D241" i="15"/>
  <c r="D242" i="15"/>
  <c r="D243" i="15"/>
  <c r="D244" i="15"/>
  <c r="D245" i="15"/>
  <c r="D246" i="15"/>
  <c r="D247" i="15"/>
  <c r="D248" i="15"/>
  <c r="D249" i="15"/>
  <c r="D250" i="15"/>
  <c r="D251" i="15"/>
  <c r="D252" i="15"/>
  <c r="D253" i="15"/>
  <c r="D254" i="15"/>
  <c r="D255" i="15"/>
  <c r="D256" i="15"/>
  <c r="D257" i="15"/>
  <c r="D258" i="15"/>
  <c r="D259" i="15"/>
  <c r="D260" i="15"/>
  <c r="D261" i="15"/>
  <c r="D262" i="15"/>
  <c r="D263" i="15"/>
  <c r="D264" i="15"/>
  <c r="D265" i="15"/>
  <c r="D266" i="15"/>
  <c r="D267" i="15"/>
  <c r="D268" i="15"/>
  <c r="D269" i="15"/>
  <c r="D270" i="15"/>
  <c r="D271" i="15"/>
  <c r="D272" i="15"/>
  <c r="D273" i="15"/>
  <c r="D274" i="15"/>
  <c r="D275" i="15"/>
  <c r="D276" i="15"/>
  <c r="D277" i="15"/>
  <c r="D278" i="15"/>
  <c r="D279" i="15"/>
  <c r="D280" i="15"/>
  <c r="D281" i="15"/>
  <c r="D282" i="15"/>
  <c r="D283" i="15"/>
  <c r="D284" i="15"/>
  <c r="D285" i="15"/>
  <c r="D286" i="15"/>
  <c r="D287" i="15"/>
  <c r="D288" i="15"/>
  <c r="D289" i="15"/>
  <c r="D290" i="15"/>
  <c r="D291" i="15"/>
  <c r="D292" i="15"/>
  <c r="D293" i="15"/>
  <c r="D294" i="15"/>
  <c r="D295" i="15"/>
  <c r="D296" i="15"/>
  <c r="D297" i="15"/>
  <c r="D298" i="15"/>
  <c r="D299" i="15"/>
  <c r="D300" i="15"/>
  <c r="D301" i="15"/>
  <c r="D10" i="15"/>
  <c r="I5" i="7" l="1"/>
  <c r="I5" i="11"/>
  <c r="D5" i="15"/>
  <c r="I5" i="15" s="1"/>
  <c r="I5" i="6"/>
  <c r="I5" i="10"/>
  <c r="I5" i="14"/>
  <c r="I5" i="8"/>
  <c r="I5" i="4"/>
  <c r="I5" i="13"/>
  <c r="I5" i="9"/>
  <c r="H5" i="12"/>
  <c r="I5" i="12" s="1"/>
  <c r="H9" i="2" l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name="LinkedTable_Tabela1" type="102" refreshedVersion="6" minRefreshableVersion="5">
    <extLst>
      <ext xmlns:x15="http://schemas.microsoft.com/office/spreadsheetml/2010/11/main" uri="{DE250136-89BD-433C-8126-D09CA5730AF9}">
        <x15:connection id="Tabela1">
          <x15:rangePr sourceName="_xlcn.LinkedTable_Tabela11"/>
        </x15:connection>
      </ext>
    </extLst>
  </connection>
  <connection id="2" xr16:uid="{00000000-0015-0000-FFFF-FFFF01000000}" keepAlive="1" name="ThisWorkbookDataModel" description="Modelo de Dados" type="5" refreshedVersion="6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</connections>
</file>

<file path=xl/sharedStrings.xml><?xml version="1.0" encoding="utf-8"?>
<sst xmlns="http://schemas.openxmlformats.org/spreadsheetml/2006/main" count="227" uniqueCount="50">
  <si>
    <t>Descrição do produto</t>
  </si>
  <si>
    <t>Unidade</t>
  </si>
  <si>
    <t>Produto 1</t>
  </si>
  <si>
    <t>Produto</t>
  </si>
  <si>
    <t>Total</t>
  </si>
  <si>
    <t>Entradas no estoque</t>
  </si>
  <si>
    <t>Qtd</t>
  </si>
  <si>
    <t>preço unitário</t>
  </si>
  <si>
    <t>Realizar vendas</t>
  </si>
  <si>
    <t>total</t>
  </si>
  <si>
    <t>Total de itens e de valor de vendas</t>
  </si>
  <si>
    <t xml:space="preserve">produto </t>
  </si>
  <si>
    <t>produto</t>
  </si>
  <si>
    <t>Planilha controle de estoque e vendas mês de ( fevereiro )</t>
  </si>
  <si>
    <t>Planilha controle de estoque e vendas mês de ( Março )</t>
  </si>
  <si>
    <t>Planilha controle de estoque e vendas mês de ( Abril )</t>
  </si>
  <si>
    <t>Planilha controle de estoque e vendas mês de ( Maio )</t>
  </si>
  <si>
    <t>Planilha controle de estoque e vendas mês de ( Junho)</t>
  </si>
  <si>
    <t>Planilha controle de estoque e vendas mês de ( julho )</t>
  </si>
  <si>
    <t>Planilha controle de estoque e vendas mês de ( Agosto )</t>
  </si>
  <si>
    <t>Planilha controle de estoque e vendas mês de ( Setembro )</t>
  </si>
  <si>
    <t>Entradas no estoque ( compras)</t>
  </si>
  <si>
    <t>preço final</t>
  </si>
  <si>
    <t>Margem lucro %</t>
  </si>
  <si>
    <t>preço De venda</t>
  </si>
  <si>
    <t>preço uni.compra</t>
  </si>
  <si>
    <t>itens compra</t>
  </si>
  <si>
    <t>Lucro</t>
  </si>
  <si>
    <t>Total de compras</t>
  </si>
  <si>
    <t>Qtd_estoque  selecione o produto!</t>
  </si>
  <si>
    <t>lucro</t>
  </si>
  <si>
    <t xml:space="preserve">      Planilha controle de estoque e vendas mês de ( janeiro )</t>
  </si>
  <si>
    <t>Planilha controle de estoque e vendas mês de ( Outubro )</t>
  </si>
  <si>
    <t>Planilha controle de estoque e vendas mês de ( Novembro )</t>
  </si>
  <si>
    <t>Planilha controle de estoque e vendas mês de (Dezembro)</t>
  </si>
  <si>
    <t>Total de lucros anual</t>
  </si>
  <si>
    <t>BRINCO</t>
  </si>
  <si>
    <t>ANEL</t>
  </si>
  <si>
    <t>PULSEIRAS</t>
  </si>
  <si>
    <t>CINTOS</t>
  </si>
  <si>
    <t>UNID</t>
  </si>
  <si>
    <t>COLAR /CORRENTE</t>
  </si>
  <si>
    <t>Produtos danificados e produtos para consumo interno</t>
  </si>
  <si>
    <t>Produtos Danificados</t>
  </si>
  <si>
    <t>Consumo interno</t>
  </si>
  <si>
    <t>Valor total</t>
  </si>
  <si>
    <t>Valor de custo</t>
  </si>
  <si>
    <t>Qtd. Total</t>
  </si>
  <si>
    <t>Qtd.total</t>
  </si>
  <si>
    <t>Cód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</si>
</sst>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&quot;R$&quot;\ #,##0.00"/>
  </numFmts>
  <fonts count="4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Times New Roman"/>
      <family val="1"/>
    </font>
    <font>
      <sz val="11"/>
      <color indexed="8"/>
      <name val="Calibri"/>
      <family val="2"/>
    </font>
    <font>
      <b/>
      <sz val="14"/>
      <name val="Times New Roman"/>
      <family val="1"/>
    </font>
    <font>
      <b/>
      <sz val="26"/>
      <color indexed="9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indexed="8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6"/>
      <color theme="0"/>
      <name val="Calibri"/>
      <family val="2"/>
      <scheme val="minor"/>
    </font>
    <font>
      <b/>
      <sz val="26"/>
      <color indexed="9"/>
      <name val="Times New Roman"/>
      <family val="1"/>
    </font>
    <font>
      <sz val="11"/>
      <color theme="1"/>
      <name val="Times New Roman"/>
      <family val="1"/>
    </font>
    <font>
      <b/>
      <sz val="11"/>
      <color indexed="8"/>
      <name val="Times New Roman"/>
      <family val="1"/>
    </font>
    <font>
      <b/>
      <sz val="11"/>
      <color theme="0"/>
      <name val="Times New Roman"/>
      <family val="1"/>
    </font>
    <font>
      <b/>
      <sz val="16"/>
      <color theme="0"/>
      <name val="Times New Roman"/>
      <family val="1"/>
    </font>
    <font>
      <b/>
      <sz val="26"/>
      <color theme="0"/>
      <name val="Times New Roman"/>
      <family val="1"/>
    </font>
    <font>
      <b/>
      <sz val="9"/>
      <color rgb="FFFF0000"/>
      <name val="Calibri"/>
      <family val="2"/>
      <scheme val="minor"/>
    </font>
    <font>
      <b/>
      <sz val="11"/>
      <color theme="1"/>
      <name val="Times New Roman"/>
      <family val="1"/>
    </font>
    <font>
      <b/>
      <sz val="14"/>
      <color theme="0"/>
      <name val="Times New Roman"/>
      <family val="1"/>
    </font>
    <font>
      <sz val="72"/>
      <color theme="0"/>
      <name val="Calibri"/>
      <family val="2"/>
      <scheme val="minor"/>
    </font>
    <font>
      <sz val="18"/>
      <color theme="0"/>
      <name val="Times New Roman"/>
      <family val="1"/>
    </font>
    <font>
      <b/>
      <sz val="18"/>
      <name val="Times New Roman"/>
      <family val="1"/>
    </font>
    <font>
      <b/>
      <sz val="22"/>
      <color indexed="9"/>
      <name val="Times New Roman"/>
      <family val="1"/>
    </font>
    <font>
      <b/>
      <sz val="20"/>
      <color theme="0"/>
      <name val="Times New Roman"/>
      <family val="1"/>
    </font>
    <font>
      <b/>
      <sz val="20"/>
      <color indexed="9"/>
      <name val="Times New Roman"/>
      <family val="1"/>
    </font>
    <font>
      <b/>
      <sz val="20"/>
      <color theme="1"/>
      <name val="Times New Roman"/>
      <family val="1"/>
    </font>
    <font>
      <b/>
      <sz val="14"/>
      <color indexed="9"/>
      <name val="Times New Roman"/>
      <family val="1"/>
    </font>
    <font>
      <sz val="14"/>
      <color theme="1"/>
      <name val="Times New Roman"/>
      <family val="1"/>
    </font>
    <font>
      <b/>
      <sz val="14"/>
      <color indexed="8"/>
      <name val="Times New Roman"/>
      <family val="1"/>
    </font>
    <font>
      <sz val="14"/>
      <color theme="1"/>
      <name val="Calibri"/>
      <family val="2"/>
      <scheme val="minor"/>
    </font>
    <font>
      <sz val="14"/>
      <color rgb="FFFF0000"/>
      <name val="Times New Roman"/>
      <family val="1"/>
    </font>
    <font>
      <sz val="11"/>
      <color theme="1"/>
      <name val="Times New Roman"/>
    </font>
    <font>
      <sz val="12"/>
      <color theme="1"/>
      <name val="Times New Roman"/>
      <family val="1"/>
    </font>
    <font>
      <b/>
      <sz val="11"/>
      <color theme="1"/>
      <name val="Times New Roman"/>
      <family val="1"/>
    </font>
    <font>
      <b/>
      <sz val="20"/>
      <color theme="0"/>
      <name val="Times New Roman"/>
      <family val="1"/>
    </font>
    <font>
      <b/>
      <sz val="11"/>
      <color theme="0"/>
      <name val="Times New Roman"/>
      <family val="1"/>
    </font>
    <font>
      <sz val="11"/>
      <color theme="1"/>
      <name val="Calibri"/>
      <family val="2"/>
      <scheme val="minor"/>
    </font>
    <font>
      <b/>
      <sz val="14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3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2060"/>
        <bgColor indexed="64"/>
      </patternFill>
    </fill>
  </fills>
  <borders count="2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double">
        <color theme="0"/>
      </left>
      <right style="double">
        <color theme="0"/>
      </right>
      <top style="double">
        <color theme="0"/>
      </top>
      <bottom style="double">
        <color theme="0"/>
      </bottom>
      <diagonal/>
    </border>
  </borders>
  <cellStyleXfs count="4">
    <xf numFmtId="0" fontId="0" fillId="0" borderId="0"/>
    <xf numFmtId="44" fontId="1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</cellStyleXfs>
  <cellXfs count="239">
    <xf numFmtId="0" fontId="0" fillId="0" borderId="0" xfId="0"/>
    <xf numFmtId="0" fontId="0" fillId="2" borderId="1" xfId="0" applyFill="1" applyBorder="1"/>
    <xf numFmtId="0" fontId="0" fillId="2" borderId="2" xfId="0" applyFill="1" applyBorder="1"/>
    <xf numFmtId="0" fontId="0" fillId="2" borderId="3" xfId="0" applyFill="1" applyBorder="1"/>
    <xf numFmtId="0" fontId="0" fillId="2" borderId="4" xfId="0" applyFill="1" applyBorder="1"/>
    <xf numFmtId="0" fontId="0" fillId="2" borderId="0" xfId="0" applyFill="1"/>
    <xf numFmtId="0" fontId="0" fillId="2" borderId="5" xfId="0" applyFill="1" applyBorder="1"/>
    <xf numFmtId="0" fontId="2" fillId="3" borderId="6" xfId="0" applyFont="1" applyFill="1" applyBorder="1" applyAlignment="1">
      <alignment horizontal="center" vertical="center"/>
    </xf>
    <xf numFmtId="164" fontId="0" fillId="2" borderId="0" xfId="1" applyNumberFormat="1" applyFont="1" applyFill="1"/>
    <xf numFmtId="164" fontId="2" fillId="3" borderId="6" xfId="1" applyNumberFormat="1" applyFont="1" applyFill="1" applyBorder="1" applyAlignment="1">
      <alignment horizontal="center" vertical="center"/>
    </xf>
    <xf numFmtId="164" fontId="0" fillId="0" borderId="0" xfId="1" applyNumberFormat="1" applyFont="1"/>
    <xf numFmtId="164" fontId="0" fillId="0" borderId="0" xfId="0" applyNumberFormat="1"/>
    <xf numFmtId="164" fontId="0" fillId="2" borderId="0" xfId="0" applyNumberFormat="1" applyFill="1"/>
    <xf numFmtId="164" fontId="2" fillId="3" borderId="6" xfId="0" applyNumberFormat="1" applyFont="1" applyFill="1" applyBorder="1" applyAlignment="1">
      <alignment horizontal="center" vertical="center"/>
    </xf>
    <xf numFmtId="0" fontId="0" fillId="2" borderId="0" xfId="1" applyNumberFormat="1" applyFont="1" applyFill="1"/>
    <xf numFmtId="0" fontId="2" fillId="3" borderId="6" xfId="1" applyNumberFormat="1" applyFont="1" applyFill="1" applyBorder="1" applyAlignment="1">
      <alignment horizontal="center" vertical="center"/>
    </xf>
    <xf numFmtId="0" fontId="0" fillId="0" borderId="0" xfId="1" applyNumberFormat="1" applyFont="1"/>
    <xf numFmtId="0" fontId="4" fillId="4" borderId="10" xfId="0" applyFont="1" applyFill="1" applyBorder="1" applyAlignment="1">
      <alignment horizontal="center" vertical="center"/>
    </xf>
    <xf numFmtId="164" fontId="4" fillId="4" borderId="10" xfId="1" applyNumberFormat="1" applyFont="1" applyFill="1" applyBorder="1" applyAlignment="1">
      <alignment horizontal="center" vertical="center"/>
    </xf>
    <xf numFmtId="164" fontId="4" fillId="4" borderId="10" xfId="0" applyNumberFormat="1" applyFont="1" applyFill="1" applyBorder="1" applyAlignment="1">
      <alignment horizontal="center" vertical="center"/>
    </xf>
    <xf numFmtId="0" fontId="6" fillId="0" borderId="0" xfId="0" applyFont="1"/>
    <xf numFmtId="0" fontId="13" fillId="4" borderId="0" xfId="0" applyFont="1" applyFill="1"/>
    <xf numFmtId="0" fontId="13" fillId="4" borderId="0" xfId="0" applyFont="1" applyFill="1" applyAlignment="1">
      <alignment horizontal="center"/>
    </xf>
    <xf numFmtId="0" fontId="13" fillId="0" borderId="0" xfId="0" applyFont="1"/>
    <xf numFmtId="0" fontId="13" fillId="0" borderId="0" xfId="0" applyFont="1" applyAlignment="1">
      <alignment horizontal="center"/>
    </xf>
    <xf numFmtId="0" fontId="14" fillId="5" borderId="0" xfId="0" applyFont="1" applyFill="1"/>
    <xf numFmtId="0" fontId="14" fillId="5" borderId="0" xfId="0" applyFont="1" applyFill="1" applyAlignment="1">
      <alignment horizontal="center"/>
    </xf>
    <xf numFmtId="164" fontId="14" fillId="5" borderId="0" xfId="0" applyNumberFormat="1" applyFont="1" applyFill="1" applyAlignment="1">
      <alignment horizontal="left"/>
    </xf>
    <xf numFmtId="164" fontId="13" fillId="4" borderId="0" xfId="0" applyNumberFormat="1" applyFont="1" applyFill="1" applyAlignment="1">
      <alignment horizontal="center"/>
    </xf>
    <xf numFmtId="164" fontId="13" fillId="0" borderId="0" xfId="0" applyNumberFormat="1" applyFont="1" applyAlignment="1">
      <alignment horizontal="center"/>
    </xf>
    <xf numFmtId="0" fontId="13" fillId="5" borderId="0" xfId="0" applyFont="1" applyFill="1" applyAlignment="1">
      <alignment horizontal="center"/>
    </xf>
    <xf numFmtId="164" fontId="14" fillId="5" borderId="0" xfId="0" applyNumberFormat="1" applyFont="1" applyFill="1" applyAlignment="1">
      <alignment horizontal="center"/>
    </xf>
    <xf numFmtId="0" fontId="0" fillId="6" borderId="0" xfId="0" applyFill="1"/>
    <xf numFmtId="164" fontId="0" fillId="6" borderId="0" xfId="1" applyNumberFormat="1" applyFont="1" applyFill="1"/>
    <xf numFmtId="0" fontId="0" fillId="6" borderId="0" xfId="1" applyNumberFormat="1" applyFont="1" applyFill="1"/>
    <xf numFmtId="164" fontId="0" fillId="6" borderId="0" xfId="0" applyNumberFormat="1" applyFill="1"/>
    <xf numFmtId="0" fontId="12" fillId="2" borderId="0" xfId="0" applyFont="1" applyFill="1" applyAlignment="1">
      <alignment vertical="center"/>
    </xf>
    <xf numFmtId="0" fontId="28" fillId="2" borderId="0" xfId="0" applyFont="1" applyFill="1" applyAlignment="1">
      <alignment vertical="center"/>
    </xf>
    <xf numFmtId="0" fontId="29" fillId="4" borderId="0" xfId="0" applyFont="1" applyFill="1"/>
    <xf numFmtId="0" fontId="29" fillId="4" borderId="0" xfId="0" applyFont="1" applyFill="1" applyAlignment="1">
      <alignment horizontal="center"/>
    </xf>
    <xf numFmtId="0" fontId="29" fillId="0" borderId="0" xfId="0" applyFont="1"/>
    <xf numFmtId="0" fontId="29" fillId="0" borderId="0" xfId="0" applyFont="1" applyAlignment="1">
      <alignment horizontal="center"/>
    </xf>
    <xf numFmtId="0" fontId="29" fillId="5" borderId="0" xfId="0" applyFont="1" applyFill="1"/>
    <xf numFmtId="0" fontId="30" fillId="5" borderId="0" xfId="0" applyFont="1" applyFill="1" applyAlignment="1">
      <alignment horizontal="center"/>
    </xf>
    <xf numFmtId="0" fontId="30" fillId="5" borderId="0" xfId="0" applyFont="1" applyFill="1"/>
    <xf numFmtId="164" fontId="30" fillId="5" borderId="0" xfId="0" applyNumberFormat="1" applyFont="1" applyFill="1" applyAlignment="1">
      <alignment horizontal="center"/>
    </xf>
    <xf numFmtId="0" fontId="30" fillId="5" borderId="0" xfId="0" applyFont="1" applyFill="1" applyAlignment="1">
      <alignment horizontal="right"/>
    </xf>
    <xf numFmtId="164" fontId="30" fillId="5" borderId="0" xfId="0" applyNumberFormat="1" applyFont="1" applyFill="1" applyAlignment="1">
      <alignment horizontal="left"/>
    </xf>
    <xf numFmtId="0" fontId="20" fillId="2" borderId="9" xfId="0" applyFont="1" applyFill="1" applyBorder="1" applyAlignment="1">
      <alignment vertical="center"/>
    </xf>
    <xf numFmtId="0" fontId="20" fillId="2" borderId="10" xfId="0" applyFont="1" applyFill="1" applyBorder="1" applyAlignment="1">
      <alignment horizontal="center"/>
    </xf>
    <xf numFmtId="0" fontId="20" fillId="2" borderId="10" xfId="0" applyFont="1" applyFill="1" applyBorder="1"/>
    <xf numFmtId="0" fontId="20" fillId="2" borderId="11" xfId="0" applyFont="1" applyFill="1" applyBorder="1"/>
    <xf numFmtId="0" fontId="20" fillId="2" borderId="10" xfId="0" applyFont="1" applyFill="1" applyBorder="1" applyAlignment="1">
      <alignment horizontal="center" vertical="center"/>
    </xf>
    <xf numFmtId="0" fontId="20" fillId="2" borderId="9" xfId="0" applyFont="1" applyFill="1" applyBorder="1" applyAlignment="1">
      <alignment horizontal="center" vertical="center"/>
    </xf>
    <xf numFmtId="0" fontId="20" fillId="2" borderId="11" xfId="0" applyFont="1" applyFill="1" applyBorder="1" applyAlignment="1">
      <alignment horizontal="center" vertical="center"/>
    </xf>
    <xf numFmtId="0" fontId="31" fillId="0" borderId="0" xfId="0" applyFont="1"/>
    <xf numFmtId="0" fontId="4" fillId="4" borderId="10" xfId="0" applyFont="1" applyFill="1" applyBorder="1" applyAlignment="1">
      <alignment horizontal="left" vertical="center"/>
    </xf>
    <xf numFmtId="0" fontId="13" fillId="0" borderId="6" xfId="0" applyFont="1" applyBorder="1" applyAlignment="1">
      <alignment horizontal="center" vertical="center"/>
    </xf>
    <xf numFmtId="164" fontId="13" fillId="0" borderId="6" xfId="0" applyNumberFormat="1" applyFont="1" applyBorder="1" applyAlignment="1">
      <alignment horizontal="center" vertical="center"/>
    </xf>
    <xf numFmtId="164" fontId="13" fillId="0" borderId="8" xfId="0" applyNumberFormat="1" applyFont="1" applyBorder="1" applyAlignment="1">
      <alignment horizontal="center" vertical="center"/>
    </xf>
    <xf numFmtId="0" fontId="6" fillId="0" borderId="0" xfId="0" applyFont="1" applyAlignment="1">
      <alignment vertical="center"/>
    </xf>
    <xf numFmtId="0" fontId="29" fillId="0" borderId="7" xfId="0" applyFont="1" applyBorder="1" applyAlignment="1">
      <alignment vertical="center"/>
    </xf>
    <xf numFmtId="0" fontId="13" fillId="0" borderId="7" xfId="0" applyFont="1" applyBorder="1" applyAlignment="1">
      <alignment horizontal="center" vertical="center"/>
    </xf>
    <xf numFmtId="0" fontId="0" fillId="5" borderId="0" xfId="0" applyFill="1"/>
    <xf numFmtId="0" fontId="0" fillId="8" borderId="0" xfId="0" applyFill="1"/>
    <xf numFmtId="0" fontId="29" fillId="0" borderId="6" xfId="0" applyFont="1" applyBorder="1" applyAlignment="1">
      <alignment horizontal="center" vertical="center"/>
    </xf>
    <xf numFmtId="164" fontId="29" fillId="0" borderId="6" xfId="0" applyNumberFormat="1" applyFont="1" applyBorder="1" applyAlignment="1">
      <alignment horizontal="center" vertical="center"/>
    </xf>
    <xf numFmtId="164" fontId="29" fillId="0" borderId="8" xfId="0" applyNumberFormat="1" applyFont="1" applyBorder="1" applyAlignment="1">
      <alignment vertical="center"/>
    </xf>
    <xf numFmtId="0" fontId="31" fillId="0" borderId="0" xfId="0" applyFont="1" applyAlignment="1">
      <alignment vertical="center"/>
    </xf>
    <xf numFmtId="0" fontId="29" fillId="0" borderId="9" xfId="0" applyFont="1" applyBorder="1" applyAlignment="1">
      <alignment vertical="center"/>
    </xf>
    <xf numFmtId="0" fontId="29" fillId="0" borderId="7" xfId="0" applyFont="1" applyBorder="1" applyAlignment="1">
      <alignment horizontal="center" vertical="center"/>
    </xf>
    <xf numFmtId="164" fontId="29" fillId="0" borderId="8" xfId="0" applyNumberFormat="1" applyFont="1" applyBorder="1" applyAlignment="1">
      <alignment horizontal="center" vertical="center"/>
    </xf>
    <xf numFmtId="0" fontId="13" fillId="0" borderId="0" xfId="0" applyFont="1" applyAlignment="1">
      <alignment vertical="center"/>
    </xf>
    <xf numFmtId="0" fontId="32" fillId="0" borderId="7" xfId="0" applyFont="1" applyBorder="1" applyAlignment="1">
      <alignment vertical="center"/>
    </xf>
    <xf numFmtId="0" fontId="32" fillId="0" borderId="7" xfId="0" applyFont="1" applyBorder="1" applyAlignment="1">
      <alignment horizontal="center" vertical="center"/>
    </xf>
    <xf numFmtId="164" fontId="32" fillId="0" borderId="6" xfId="0" applyNumberFormat="1" applyFont="1" applyBorder="1" applyAlignment="1">
      <alignment horizontal="center" vertical="center"/>
    </xf>
    <xf numFmtId="164" fontId="32" fillId="0" borderId="8" xfId="0" applyNumberFormat="1" applyFont="1" applyBorder="1" applyAlignment="1">
      <alignment horizontal="center" vertical="center"/>
    </xf>
    <xf numFmtId="0" fontId="29" fillId="0" borderId="0" xfId="0" applyFont="1" applyAlignment="1">
      <alignment vertical="center"/>
    </xf>
    <xf numFmtId="0" fontId="13" fillId="0" borderId="7" xfId="0" applyFont="1" applyBorder="1" applyAlignment="1">
      <alignment vertical="center"/>
    </xf>
    <xf numFmtId="164" fontId="13" fillId="0" borderId="8" xfId="0" applyNumberFormat="1" applyFont="1" applyBorder="1" applyAlignment="1">
      <alignment vertical="center"/>
    </xf>
    <xf numFmtId="0" fontId="13" fillId="0" borderId="12" xfId="0" applyFont="1" applyBorder="1" applyAlignment="1">
      <alignment vertical="center"/>
    </xf>
    <xf numFmtId="0" fontId="13" fillId="0" borderId="12" xfId="0" applyFont="1" applyBorder="1" applyAlignment="1">
      <alignment horizontal="center" vertical="center"/>
    </xf>
    <xf numFmtId="0" fontId="13" fillId="0" borderId="13" xfId="0" applyFont="1" applyBorder="1" applyAlignment="1">
      <alignment horizontal="center" vertical="center"/>
    </xf>
    <xf numFmtId="0" fontId="13" fillId="0" borderId="0" xfId="0" applyFont="1" applyAlignment="1">
      <alignment horizontal="center" vertical="center"/>
    </xf>
    <xf numFmtId="164" fontId="13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34" fillId="0" borderId="7" xfId="0" applyFont="1" applyBorder="1" applyAlignment="1">
      <alignment horizontal="center" vertical="center" wrapText="1"/>
    </xf>
    <xf numFmtId="0" fontId="12" fillId="2" borderId="0" xfId="0" applyFont="1" applyFill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0" fontId="13" fillId="4" borderId="0" xfId="0" applyFont="1" applyFill="1" applyAlignment="1">
      <alignment horizontal="center" vertical="center" wrapText="1"/>
    </xf>
    <xf numFmtId="0" fontId="13" fillId="0" borderId="0" xfId="0" applyFont="1" applyAlignment="1">
      <alignment horizontal="center" vertical="center" wrapText="1"/>
    </xf>
    <xf numFmtId="0" fontId="13" fillId="5" borderId="0" xfId="0" applyFont="1" applyFill="1" applyAlignment="1">
      <alignment horizontal="center" vertical="center" wrapText="1"/>
    </xf>
    <xf numFmtId="0" fontId="14" fillId="5" borderId="0" xfId="0" applyFont="1" applyFill="1" applyAlignment="1">
      <alignment horizontal="center" vertical="center" wrapText="1"/>
    </xf>
    <xf numFmtId="164" fontId="14" fillId="5" borderId="0" xfId="0" applyNumberFormat="1" applyFont="1" applyFill="1" applyAlignment="1">
      <alignment horizontal="center" vertical="center" wrapText="1"/>
    </xf>
    <xf numFmtId="0" fontId="16" fillId="2" borderId="9" xfId="0" applyFont="1" applyFill="1" applyBorder="1" applyAlignment="1">
      <alignment horizontal="center" vertical="center" wrapText="1"/>
    </xf>
    <xf numFmtId="0" fontId="15" fillId="2" borderId="10" xfId="0" applyFont="1" applyFill="1" applyBorder="1" applyAlignment="1">
      <alignment horizontal="center" vertical="center" wrapText="1"/>
    </xf>
    <xf numFmtId="0" fontId="15" fillId="2" borderId="11" xfId="0" applyFont="1" applyFill="1" applyBorder="1" applyAlignment="1">
      <alignment horizontal="center" vertical="center" wrapText="1"/>
    </xf>
    <xf numFmtId="0" fontId="15" fillId="2" borderId="9" xfId="0" applyFont="1" applyFill="1" applyBorder="1" applyAlignment="1">
      <alignment horizontal="center" vertical="center" wrapText="1"/>
    </xf>
    <xf numFmtId="0" fontId="13" fillId="0" borderId="7" xfId="0" applyFont="1" applyBorder="1" applyAlignment="1">
      <alignment horizontal="center" vertical="center" wrapText="1"/>
    </xf>
    <xf numFmtId="0" fontId="13" fillId="0" borderId="6" xfId="0" applyFont="1" applyBorder="1" applyAlignment="1">
      <alignment horizontal="center" vertical="center" wrapText="1"/>
    </xf>
    <xf numFmtId="164" fontId="13" fillId="0" borderId="6" xfId="0" applyNumberFormat="1" applyFont="1" applyBorder="1" applyAlignment="1">
      <alignment horizontal="center" vertical="center" wrapText="1"/>
    </xf>
    <xf numFmtId="164" fontId="13" fillId="0" borderId="8" xfId="0" applyNumberFormat="1" applyFont="1" applyBorder="1" applyAlignment="1">
      <alignment horizontal="center" vertical="center" wrapText="1"/>
    </xf>
    <xf numFmtId="0" fontId="13" fillId="0" borderId="9" xfId="0" applyFont="1" applyBorder="1" applyAlignment="1">
      <alignment horizontal="center" vertical="center" wrapText="1"/>
    </xf>
    <xf numFmtId="0" fontId="13" fillId="0" borderId="12" xfId="0" applyFont="1" applyBorder="1" applyAlignment="1">
      <alignment horizontal="center" vertical="center" wrapText="1"/>
    </xf>
    <xf numFmtId="0" fontId="13" fillId="0" borderId="13" xfId="0" applyFont="1" applyBorder="1" applyAlignment="1">
      <alignment horizontal="center" vertical="center" wrapText="1"/>
    </xf>
    <xf numFmtId="164" fontId="13" fillId="4" borderId="0" xfId="0" applyNumberFormat="1" applyFont="1" applyFill="1" applyAlignment="1">
      <alignment horizontal="center" vertical="center" wrapText="1"/>
    </xf>
    <xf numFmtId="164" fontId="13" fillId="0" borderId="0" xfId="0" applyNumberFormat="1" applyFont="1" applyAlignment="1">
      <alignment horizontal="center" vertical="center" wrapText="1"/>
    </xf>
    <xf numFmtId="164" fontId="15" fillId="2" borderId="10" xfId="0" applyNumberFormat="1" applyFont="1" applyFill="1" applyBorder="1" applyAlignment="1">
      <alignment horizontal="center" vertical="center" wrapText="1"/>
    </xf>
    <xf numFmtId="164" fontId="13" fillId="0" borderId="13" xfId="0" applyNumberFormat="1" applyFont="1" applyBorder="1" applyAlignment="1">
      <alignment horizontal="center" vertical="center" wrapText="1"/>
    </xf>
    <xf numFmtId="164" fontId="13" fillId="0" borderId="14" xfId="0" applyNumberFormat="1" applyFont="1" applyBorder="1" applyAlignment="1">
      <alignment horizontal="center" vertical="center" wrapText="1"/>
    </xf>
    <xf numFmtId="164" fontId="15" fillId="2" borderId="11" xfId="0" applyNumberFormat="1" applyFont="1" applyFill="1" applyBorder="1" applyAlignment="1">
      <alignment horizontal="center" vertical="center" wrapText="1"/>
    </xf>
    <xf numFmtId="0" fontId="15" fillId="0" borderId="0" xfId="0" applyFont="1" applyAlignment="1">
      <alignment horizontal="center" vertical="center" wrapText="1"/>
    </xf>
    <xf numFmtId="0" fontId="13" fillId="0" borderId="8" xfId="0" applyFont="1" applyBorder="1" applyAlignment="1">
      <alignment horizontal="center" vertical="center" wrapText="1"/>
    </xf>
    <xf numFmtId="0" fontId="13" fillId="0" borderId="14" xfId="0" applyFont="1" applyBorder="1" applyAlignment="1">
      <alignment horizontal="center" vertical="center" wrapText="1"/>
    </xf>
    <xf numFmtId="0" fontId="17" fillId="2" borderId="0" xfId="0" applyFont="1" applyFill="1" applyAlignment="1">
      <alignment horizontal="center" vertical="center" wrapText="1"/>
    </xf>
    <xf numFmtId="164" fontId="18" fillId="0" borderId="0" xfId="0" applyNumberFormat="1" applyFont="1" applyAlignment="1">
      <alignment horizontal="center" vertical="center" wrapText="1"/>
    </xf>
    <xf numFmtId="0" fontId="19" fillId="5" borderId="0" xfId="0" applyFont="1" applyFill="1" applyAlignment="1">
      <alignment horizontal="center" vertical="center" wrapText="1"/>
    </xf>
    <xf numFmtId="164" fontId="19" fillId="5" borderId="0" xfId="0" applyNumberFormat="1" applyFont="1" applyFill="1" applyAlignment="1">
      <alignment horizontal="center" vertical="center" wrapText="1"/>
    </xf>
    <xf numFmtId="0" fontId="15" fillId="2" borderId="6" xfId="0" applyFont="1" applyFill="1" applyBorder="1" applyAlignment="1">
      <alignment horizontal="center" vertical="center" wrapText="1"/>
    </xf>
    <xf numFmtId="164" fontId="15" fillId="2" borderId="6" xfId="0" applyNumberFormat="1" applyFont="1" applyFill="1" applyBorder="1" applyAlignment="1">
      <alignment horizontal="center" vertical="center" wrapText="1"/>
    </xf>
    <xf numFmtId="164" fontId="15" fillId="2" borderId="8" xfId="0" applyNumberFormat="1" applyFont="1" applyFill="1" applyBorder="1" applyAlignment="1">
      <alignment horizontal="center" vertical="center" wrapText="1"/>
    </xf>
    <xf numFmtId="164" fontId="15" fillId="0" borderId="0" xfId="0" applyNumberFormat="1" applyFont="1" applyAlignment="1">
      <alignment horizontal="center" vertical="center" wrapText="1"/>
    </xf>
    <xf numFmtId="164" fontId="6" fillId="0" borderId="0" xfId="0" applyNumberFormat="1" applyFont="1" applyAlignment="1">
      <alignment horizontal="center" vertical="center" wrapText="1"/>
    </xf>
    <xf numFmtId="0" fontId="5" fillId="2" borderId="0" xfId="0" applyFont="1" applyFill="1" applyAlignment="1">
      <alignment horizontal="center" vertical="center" wrapText="1"/>
    </xf>
    <xf numFmtId="0" fontId="6" fillId="4" borderId="0" xfId="0" applyFont="1" applyFill="1" applyAlignment="1">
      <alignment horizontal="center" vertical="center" wrapText="1"/>
    </xf>
    <xf numFmtId="164" fontId="6" fillId="4" borderId="0" xfId="0" applyNumberFormat="1" applyFont="1" applyFill="1" applyAlignment="1">
      <alignment horizontal="center" vertical="center" wrapText="1"/>
    </xf>
    <xf numFmtId="0" fontId="6" fillId="5" borderId="0" xfId="0" applyFont="1" applyFill="1" applyAlignment="1">
      <alignment horizontal="center" vertical="center" wrapText="1"/>
    </xf>
    <xf numFmtId="0" fontId="7" fillId="5" borderId="0" xfId="0" applyFont="1" applyFill="1" applyAlignment="1">
      <alignment horizontal="center" vertical="center" wrapText="1"/>
    </xf>
    <xf numFmtId="164" fontId="7" fillId="5" borderId="0" xfId="0" applyNumberFormat="1" applyFont="1" applyFill="1" applyAlignment="1">
      <alignment horizontal="center" vertical="center" wrapText="1"/>
    </xf>
    <xf numFmtId="0" fontId="10" fillId="2" borderId="10" xfId="0" applyFont="1" applyFill="1" applyBorder="1" applyAlignment="1">
      <alignment horizontal="center" vertical="center" wrapText="1"/>
    </xf>
    <xf numFmtId="164" fontId="10" fillId="2" borderId="10" xfId="0" applyNumberFormat="1" applyFont="1" applyFill="1" applyBorder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1" fillId="2" borderId="6" xfId="0" applyFont="1" applyFill="1" applyBorder="1" applyAlignment="1">
      <alignment horizontal="center" vertical="center" wrapText="1"/>
    </xf>
    <xf numFmtId="0" fontId="10" fillId="2" borderId="6" xfId="0" applyFont="1" applyFill="1" applyBorder="1" applyAlignment="1">
      <alignment horizontal="center" vertical="center" wrapText="1"/>
    </xf>
    <xf numFmtId="164" fontId="10" fillId="2" borderId="6" xfId="0" applyNumberFormat="1" applyFont="1" applyFill="1" applyBorder="1" applyAlignment="1">
      <alignment horizontal="center" vertical="center" wrapText="1"/>
    </xf>
    <xf numFmtId="0" fontId="6" fillId="0" borderId="10" xfId="0" applyFont="1" applyBorder="1" applyAlignment="1">
      <alignment horizontal="center" vertical="center" wrapText="1"/>
    </xf>
    <xf numFmtId="0" fontId="6" fillId="0" borderId="6" xfId="0" applyFont="1" applyBorder="1" applyAlignment="1">
      <alignment horizontal="center" vertical="center" wrapText="1"/>
    </xf>
    <xf numFmtId="164" fontId="6" fillId="0" borderId="6" xfId="0" applyNumberFormat="1" applyFont="1" applyBorder="1" applyAlignment="1">
      <alignment horizontal="center" vertical="center" wrapText="1"/>
    </xf>
    <xf numFmtId="0" fontId="6" fillId="0" borderId="7" xfId="0" applyFont="1" applyBorder="1" applyAlignment="1">
      <alignment horizontal="center" vertical="center" wrapText="1"/>
    </xf>
    <xf numFmtId="164" fontId="6" fillId="0" borderId="8" xfId="0" applyNumberFormat="1" applyFont="1" applyBorder="1" applyAlignment="1">
      <alignment horizontal="center" vertical="center" wrapText="1"/>
    </xf>
    <xf numFmtId="0" fontId="6" fillId="0" borderId="12" xfId="0" applyFont="1" applyBorder="1" applyAlignment="1">
      <alignment horizontal="center" vertical="center" wrapText="1"/>
    </xf>
    <xf numFmtId="0" fontId="6" fillId="0" borderId="13" xfId="0" applyFont="1" applyBorder="1" applyAlignment="1">
      <alignment horizontal="center" vertical="center" wrapText="1"/>
    </xf>
    <xf numFmtId="164" fontId="6" fillId="0" borderId="13" xfId="0" applyNumberFormat="1" applyFont="1" applyBorder="1" applyAlignment="1">
      <alignment horizontal="center" vertical="center" wrapText="1"/>
    </xf>
    <xf numFmtId="164" fontId="6" fillId="0" borderId="14" xfId="0" applyNumberFormat="1" applyFont="1" applyBorder="1" applyAlignment="1">
      <alignment horizontal="center" vertical="center" wrapText="1"/>
    </xf>
    <xf numFmtId="0" fontId="29" fillId="0" borderId="7" xfId="0" applyFont="1" applyBorder="1" applyAlignment="1">
      <alignment horizontal="center" vertical="center" wrapText="1"/>
    </xf>
    <xf numFmtId="0" fontId="13" fillId="0" borderId="0" xfId="0" applyFont="1" applyAlignment="1">
      <alignment wrapText="1"/>
    </xf>
    <xf numFmtId="0" fontId="6" fillId="0" borderId="0" xfId="0" applyFont="1" applyAlignment="1">
      <alignment wrapText="1"/>
    </xf>
    <xf numFmtId="0" fontId="15" fillId="2" borderId="10" xfId="0" applyFont="1" applyFill="1" applyBorder="1" applyAlignment="1">
      <alignment horizontal="center" wrapText="1"/>
    </xf>
    <xf numFmtId="164" fontId="15" fillId="2" borderId="10" xfId="0" applyNumberFormat="1" applyFont="1" applyFill="1" applyBorder="1" applyAlignment="1">
      <alignment horizontal="center" wrapText="1"/>
    </xf>
    <xf numFmtId="0" fontId="15" fillId="2" borderId="11" xfId="0" applyFont="1" applyFill="1" applyBorder="1" applyAlignment="1">
      <alignment wrapText="1"/>
    </xf>
    <xf numFmtId="0" fontId="29" fillId="0" borderId="9" xfId="0" applyFont="1" applyBorder="1" applyAlignment="1">
      <alignment horizontal="center" vertical="center" wrapText="1"/>
    </xf>
    <xf numFmtId="164" fontId="33" fillId="8" borderId="6" xfId="0" applyNumberFormat="1" applyFont="1" applyFill="1" applyBorder="1" applyAlignment="1">
      <alignment horizontal="center" vertical="center" wrapText="1"/>
    </xf>
    <xf numFmtId="164" fontId="33" fillId="8" borderId="8" xfId="0" applyNumberFormat="1" applyFont="1" applyFill="1" applyBorder="1" applyAlignment="1">
      <alignment horizontal="center" vertical="center" wrapText="1"/>
    </xf>
    <xf numFmtId="0" fontId="33" fillId="0" borderId="6" xfId="0" applyFont="1" applyBorder="1" applyAlignment="1">
      <alignment horizontal="center" vertical="center" wrapText="1"/>
    </xf>
    <xf numFmtId="0" fontId="35" fillId="0" borderId="0" xfId="0" applyFont="1" applyAlignment="1">
      <alignment horizontal="center" vertical="center"/>
    </xf>
    <xf numFmtId="164" fontId="35" fillId="0" borderId="0" xfId="0" applyNumberFormat="1" applyFont="1" applyAlignment="1">
      <alignment horizontal="center" vertical="center"/>
    </xf>
    <xf numFmtId="0" fontId="37" fillId="9" borderId="0" xfId="0" applyFont="1" applyFill="1" applyAlignment="1">
      <alignment horizontal="center" vertical="center"/>
    </xf>
    <xf numFmtId="0" fontId="37" fillId="4" borderId="0" xfId="0" applyFont="1" applyFill="1" applyAlignment="1">
      <alignment horizontal="center" vertical="center"/>
    </xf>
    <xf numFmtId="164" fontId="37" fillId="4" borderId="0" xfId="0" applyNumberFormat="1" applyFont="1" applyFill="1" applyAlignment="1">
      <alignment horizontal="center" vertical="center"/>
    </xf>
    <xf numFmtId="0" fontId="38" fillId="0" borderId="0" xfId="0" applyFont="1"/>
    <xf numFmtId="164" fontId="38" fillId="0" borderId="0" xfId="0" applyNumberFormat="1" applyFont="1"/>
    <xf numFmtId="164" fontId="38" fillId="0" borderId="0" xfId="0" applyNumberFormat="1" applyFont="1" applyAlignment="1">
      <alignment horizontal="center"/>
    </xf>
    <xf numFmtId="0" fontId="35" fillId="5" borderId="0" xfId="0" applyFont="1" applyFill="1"/>
    <xf numFmtId="0" fontId="35" fillId="5" borderId="0" xfId="0" applyFont="1" applyFill="1" applyAlignment="1">
      <alignment horizontal="center"/>
    </xf>
    <xf numFmtId="164" fontId="35" fillId="5" borderId="0" xfId="0" applyNumberFormat="1" applyFont="1" applyFill="1" applyAlignment="1">
      <alignment horizontal="center"/>
    </xf>
    <xf numFmtId="0" fontId="39" fillId="0" borderId="9" xfId="0" applyFont="1" applyBorder="1" applyAlignment="1">
      <alignment horizontal="center" vertical="center" wrapText="1"/>
    </xf>
    <xf numFmtId="0" fontId="35" fillId="0" borderId="10" xfId="0" applyFont="1" applyBorder="1" applyAlignment="1">
      <alignment horizontal="center" vertical="center" wrapText="1"/>
    </xf>
    <xf numFmtId="164" fontId="35" fillId="0" borderId="11" xfId="0" applyNumberFormat="1" applyFont="1" applyBorder="1" applyAlignment="1">
      <alignment horizontal="center" vertical="center" wrapText="1"/>
    </xf>
    <xf numFmtId="0" fontId="35" fillId="0" borderId="0" xfId="0" applyFont="1" applyAlignment="1">
      <alignment horizontal="center" vertical="center" wrapText="1"/>
    </xf>
    <xf numFmtId="0" fontId="35" fillId="0" borderId="7" xfId="0" applyFont="1" applyBorder="1" applyAlignment="1">
      <alignment horizontal="center" vertical="center" wrapText="1"/>
    </xf>
    <xf numFmtId="0" fontId="35" fillId="0" borderId="6" xfId="0" applyFont="1" applyBorder="1" applyAlignment="1">
      <alignment horizontal="center" vertical="center" wrapText="1"/>
    </xf>
    <xf numFmtId="164" fontId="35" fillId="0" borderId="8" xfId="0" applyNumberFormat="1" applyFont="1" applyBorder="1" applyAlignment="1">
      <alignment horizontal="center" vertical="center" wrapText="1"/>
    </xf>
    <xf numFmtId="0" fontId="35" fillId="0" borderId="12" xfId="0" applyFont="1" applyBorder="1" applyAlignment="1">
      <alignment horizontal="center" vertical="center" wrapText="1"/>
    </xf>
    <xf numFmtId="0" fontId="35" fillId="0" borderId="13" xfId="0" applyFont="1" applyBorder="1" applyAlignment="1">
      <alignment horizontal="center" vertical="center" wrapText="1"/>
    </xf>
    <xf numFmtId="164" fontId="35" fillId="0" borderId="14" xfId="0" applyNumberFormat="1" applyFont="1" applyBorder="1" applyAlignment="1">
      <alignment horizontal="center" vertical="center" wrapText="1"/>
    </xf>
    <xf numFmtId="164" fontId="35" fillId="0" borderId="0" xfId="0" applyNumberFormat="1" applyFont="1" applyAlignment="1">
      <alignment horizontal="center" vertical="center" wrapText="1"/>
    </xf>
    <xf numFmtId="0" fontId="36" fillId="9" borderId="0" xfId="0" applyFont="1" applyFill="1" applyAlignment="1">
      <alignment horizontal="center" vertical="center"/>
    </xf>
    <xf numFmtId="0" fontId="28" fillId="2" borderId="0" xfId="0" applyFont="1" applyFill="1" applyAlignment="1">
      <alignment horizontal="left" vertical="center"/>
    </xf>
    <xf numFmtId="0" fontId="30" fillId="5" borderId="0" xfId="0" applyFont="1" applyFill="1" applyAlignment="1">
      <alignment horizontal="right"/>
    </xf>
    <xf numFmtId="0" fontId="20" fillId="2" borderId="17" xfId="0" applyFont="1" applyFill="1" applyBorder="1" applyAlignment="1">
      <alignment horizontal="center"/>
    </xf>
    <xf numFmtId="0" fontId="20" fillId="2" borderId="9" xfId="0" applyFont="1" applyFill="1" applyBorder="1" applyAlignment="1">
      <alignment horizontal="center"/>
    </xf>
    <xf numFmtId="0" fontId="20" fillId="2" borderId="16" xfId="0" applyFont="1" applyFill="1" applyBorder="1" applyAlignment="1">
      <alignment horizontal="center" vertical="center"/>
    </xf>
    <xf numFmtId="0" fontId="20" fillId="2" borderId="0" xfId="0" applyFont="1" applyFill="1" applyAlignment="1">
      <alignment horizontal="center" vertical="center"/>
    </xf>
    <xf numFmtId="0" fontId="13" fillId="4" borderId="0" xfId="0" applyFont="1" applyFill="1" applyAlignment="1">
      <alignment horizontal="center"/>
    </xf>
    <xf numFmtId="0" fontId="30" fillId="5" borderId="0" xfId="0" applyFont="1" applyFill="1" applyAlignment="1">
      <alignment horizontal="center"/>
    </xf>
    <xf numFmtId="164" fontId="30" fillId="5" borderId="0" xfId="0" applyNumberFormat="1" applyFont="1" applyFill="1" applyAlignment="1">
      <alignment horizontal="center"/>
    </xf>
    <xf numFmtId="164" fontId="27" fillId="7" borderId="14" xfId="0" applyNumberFormat="1" applyFont="1" applyFill="1" applyBorder="1" applyAlignment="1">
      <alignment horizontal="center" vertical="center"/>
    </xf>
    <xf numFmtId="164" fontId="27" fillId="7" borderId="15" xfId="0" applyNumberFormat="1" applyFont="1" applyFill="1" applyBorder="1" applyAlignment="1">
      <alignment horizontal="center" vertical="center"/>
    </xf>
    <xf numFmtId="164" fontId="27" fillId="7" borderId="12" xfId="0" applyNumberFormat="1" applyFont="1" applyFill="1" applyBorder="1" applyAlignment="1">
      <alignment horizontal="center" vertical="center"/>
    </xf>
    <xf numFmtId="164" fontId="27" fillId="7" borderId="11" xfId="0" applyNumberFormat="1" applyFont="1" applyFill="1" applyBorder="1" applyAlignment="1">
      <alignment horizontal="center" vertical="center"/>
    </xf>
    <xf numFmtId="164" fontId="27" fillId="7" borderId="17" xfId="0" applyNumberFormat="1" applyFont="1" applyFill="1" applyBorder="1" applyAlignment="1">
      <alignment horizontal="center" vertical="center"/>
    </xf>
    <xf numFmtId="164" fontId="27" fillId="7" borderId="9" xfId="0" applyNumberFormat="1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164" fontId="23" fillId="4" borderId="16" xfId="0" applyNumberFormat="1" applyFont="1" applyFill="1" applyBorder="1" applyAlignment="1">
      <alignment horizontal="center" vertical="center"/>
    </xf>
    <xf numFmtId="164" fontId="23" fillId="4" borderId="0" xfId="0" applyNumberFormat="1" applyFont="1" applyFill="1" applyAlignment="1">
      <alignment horizontal="center" vertical="center"/>
    </xf>
    <xf numFmtId="164" fontId="23" fillId="4" borderId="19" xfId="0" applyNumberFormat="1" applyFont="1" applyFill="1" applyBorder="1" applyAlignment="1">
      <alignment horizontal="center" vertical="center"/>
    </xf>
    <xf numFmtId="164" fontId="23" fillId="4" borderId="11" xfId="0" applyNumberFormat="1" applyFont="1" applyFill="1" applyBorder="1" applyAlignment="1">
      <alignment horizontal="center" vertical="center"/>
    </xf>
    <xf numFmtId="164" fontId="23" fillId="4" borderId="17" xfId="0" applyNumberFormat="1" applyFont="1" applyFill="1" applyBorder="1" applyAlignment="1">
      <alignment horizontal="center" vertical="center"/>
    </xf>
    <xf numFmtId="164" fontId="23" fillId="4" borderId="9" xfId="0" applyNumberFormat="1" applyFont="1" applyFill="1" applyBorder="1" applyAlignment="1">
      <alignment horizontal="center" vertical="center"/>
    </xf>
    <xf numFmtId="164" fontId="22" fillId="2" borderId="20" xfId="0" applyNumberFormat="1" applyFont="1" applyFill="1" applyBorder="1" applyAlignment="1">
      <alignment horizontal="center" vertical="center" wrapText="1"/>
    </xf>
    <xf numFmtId="0" fontId="21" fillId="2" borderId="20" xfId="0" applyFont="1" applyFill="1" applyBorder="1" applyAlignment="1">
      <alignment horizontal="center" vertical="center" wrapText="1"/>
    </xf>
    <xf numFmtId="0" fontId="27" fillId="4" borderId="6" xfId="0" applyFont="1" applyFill="1" applyBorder="1" applyAlignment="1">
      <alignment horizontal="center" vertical="center"/>
    </xf>
    <xf numFmtId="0" fontId="26" fillId="2" borderId="0" xfId="0" applyFont="1" applyFill="1" applyAlignment="1">
      <alignment horizontal="left" vertical="center"/>
    </xf>
    <xf numFmtId="0" fontId="14" fillId="5" borderId="0" xfId="0" applyFont="1" applyFill="1" applyAlignment="1">
      <alignment horizontal="right"/>
    </xf>
    <xf numFmtId="0" fontId="15" fillId="2" borderId="17" xfId="0" applyFont="1" applyFill="1" applyBorder="1" applyAlignment="1">
      <alignment horizontal="center" wrapText="1"/>
    </xf>
    <xf numFmtId="0" fontId="15" fillId="2" borderId="9" xfId="0" applyFont="1" applyFill="1" applyBorder="1" applyAlignment="1">
      <alignment horizontal="center" wrapText="1"/>
    </xf>
    <xf numFmtId="0" fontId="15" fillId="2" borderId="16" xfId="0" applyFont="1" applyFill="1" applyBorder="1" applyAlignment="1">
      <alignment horizontal="center" vertical="center" wrapText="1"/>
    </xf>
    <xf numFmtId="0" fontId="15" fillId="2" borderId="0" xfId="0" applyFont="1" applyFill="1" applyAlignment="1">
      <alignment horizontal="center" vertical="center" wrapText="1"/>
    </xf>
    <xf numFmtId="0" fontId="14" fillId="5" borderId="0" xfId="0" applyFont="1" applyFill="1" applyAlignment="1">
      <alignment horizontal="center"/>
    </xf>
    <xf numFmtId="164" fontId="14" fillId="5" borderId="0" xfId="0" applyNumberFormat="1" applyFont="1" applyFill="1" applyAlignment="1">
      <alignment horizontal="center"/>
    </xf>
    <xf numFmtId="0" fontId="26" fillId="2" borderId="0" xfId="0" applyFont="1" applyFill="1" applyAlignment="1">
      <alignment vertical="center" wrapText="1"/>
    </xf>
    <xf numFmtId="0" fontId="14" fillId="5" borderId="0" xfId="0" applyFont="1" applyFill="1" applyAlignment="1">
      <alignment horizontal="center" vertical="center" wrapText="1"/>
    </xf>
    <xf numFmtId="0" fontId="15" fillId="2" borderId="17" xfId="0" applyFont="1" applyFill="1" applyBorder="1" applyAlignment="1">
      <alignment horizontal="center" vertical="center" wrapText="1"/>
    </xf>
    <xf numFmtId="0" fontId="15" fillId="2" borderId="9" xfId="0" applyFont="1" applyFill="1" applyBorder="1" applyAlignment="1">
      <alignment horizontal="center" vertical="center" wrapText="1"/>
    </xf>
    <xf numFmtId="164" fontId="14" fillId="5" borderId="0" xfId="0" applyNumberFormat="1" applyFont="1" applyFill="1" applyAlignment="1">
      <alignment horizontal="center" vertical="center" wrapText="1"/>
    </xf>
    <xf numFmtId="0" fontId="15" fillId="2" borderId="19" xfId="0" applyFont="1" applyFill="1" applyBorder="1" applyAlignment="1">
      <alignment horizontal="center" vertical="center" wrapText="1"/>
    </xf>
    <xf numFmtId="0" fontId="24" fillId="2" borderId="0" xfId="0" applyFont="1" applyFill="1" applyAlignment="1">
      <alignment vertical="center" wrapText="1"/>
    </xf>
    <xf numFmtId="0" fontId="7" fillId="5" borderId="0" xfId="0" applyFont="1" applyFill="1" applyAlignment="1">
      <alignment horizontal="center" vertical="center" wrapText="1"/>
    </xf>
    <xf numFmtId="0" fontId="8" fillId="2" borderId="8" xfId="0" applyFont="1" applyFill="1" applyBorder="1" applyAlignment="1">
      <alignment horizontal="center" vertical="center" wrapText="1"/>
    </xf>
    <xf numFmtId="0" fontId="8" fillId="2" borderId="18" xfId="0" applyFont="1" applyFill="1" applyBorder="1" applyAlignment="1">
      <alignment horizontal="center" vertical="center" wrapText="1"/>
    </xf>
    <xf numFmtId="0" fontId="8" fillId="2" borderId="7" xfId="0" applyFont="1" applyFill="1" applyBorder="1" applyAlignment="1">
      <alignment horizontal="center" vertical="center" wrapText="1"/>
    </xf>
    <xf numFmtId="0" fontId="9" fillId="2" borderId="16" xfId="0" applyFont="1" applyFill="1" applyBorder="1" applyAlignment="1">
      <alignment horizontal="center" vertical="center" wrapText="1"/>
    </xf>
    <xf numFmtId="0" fontId="9" fillId="2" borderId="0" xfId="0" applyFont="1" applyFill="1" applyAlignment="1">
      <alignment horizontal="center" vertical="center" wrapText="1"/>
    </xf>
    <xf numFmtId="0" fontId="6" fillId="4" borderId="0" xfId="0" applyFont="1" applyFill="1" applyAlignment="1">
      <alignment horizontal="center" vertical="center" wrapText="1"/>
    </xf>
    <xf numFmtId="164" fontId="7" fillId="5" borderId="0" xfId="0" applyNumberFormat="1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25" fillId="2" borderId="0" xfId="0" applyFont="1" applyFill="1" applyAlignment="1">
      <alignment vertical="center" wrapText="1"/>
    </xf>
    <xf numFmtId="0" fontId="19" fillId="5" borderId="0" xfId="0" applyFont="1" applyFill="1" applyAlignment="1">
      <alignment horizontal="center" vertical="center" wrapText="1"/>
    </xf>
    <xf numFmtId="0" fontId="20" fillId="2" borderId="14" xfId="0" applyFont="1" applyFill="1" applyBorder="1" applyAlignment="1">
      <alignment horizontal="center" vertical="center" wrapText="1"/>
    </xf>
    <xf numFmtId="0" fontId="20" fillId="2" borderId="15" xfId="0" applyFont="1" applyFill="1" applyBorder="1" applyAlignment="1">
      <alignment horizontal="center" vertical="center" wrapText="1"/>
    </xf>
    <xf numFmtId="0" fontId="20" fillId="2" borderId="12" xfId="0" applyFont="1" applyFill="1" applyBorder="1" applyAlignment="1">
      <alignment horizontal="center" vertical="center" wrapText="1"/>
    </xf>
    <xf numFmtId="0" fontId="20" fillId="0" borderId="0" xfId="0" applyFont="1" applyAlignment="1">
      <alignment horizontal="center" vertical="center" wrapText="1"/>
    </xf>
    <xf numFmtId="0" fontId="20" fillId="2" borderId="16" xfId="0" applyFont="1" applyFill="1" applyBorder="1" applyAlignment="1">
      <alignment horizontal="center" vertical="center" wrapText="1"/>
    </xf>
    <xf numFmtId="0" fontId="20" fillId="2" borderId="0" xfId="0" applyFont="1" applyFill="1" applyAlignment="1">
      <alignment horizontal="center" vertical="center" wrapText="1"/>
    </xf>
    <xf numFmtId="164" fontId="19" fillId="5" borderId="0" xfId="0" applyNumberFormat="1" applyFont="1" applyFill="1" applyAlignment="1">
      <alignment horizontal="center" vertical="center" wrapText="1"/>
    </xf>
    <xf numFmtId="0" fontId="20" fillId="2" borderId="17" xfId="0" applyFont="1" applyFill="1" applyBorder="1" applyAlignment="1">
      <alignment horizontal="center" vertical="center" wrapText="1"/>
    </xf>
    <xf numFmtId="0" fontId="20" fillId="2" borderId="9" xfId="0" applyFont="1" applyFill="1" applyBorder="1" applyAlignment="1">
      <alignment horizontal="center" vertical="center" wrapText="1"/>
    </xf>
    <xf numFmtId="0" fontId="15" fillId="0" borderId="0" xfId="0" applyFont="1" applyAlignment="1">
      <alignment horizontal="center" vertical="center" wrapText="1"/>
    </xf>
    <xf numFmtId="0" fontId="13" fillId="4" borderId="0" xfId="0" applyFont="1" applyFill="1" applyAlignment="1">
      <alignment horizontal="center" vertical="center" wrapText="1"/>
    </xf>
  </cellXfs>
  <cellStyles count="4">
    <cellStyle name="Moeda" xfId="1" builtinId="4"/>
    <cellStyle name="Moeda 2" xfId="2" xr:uid="{00000000-0005-0000-0000-000002000000}"/>
    <cellStyle name="Normal" xfId="0" builtinId="0"/>
    <cellStyle name="Separador de milhares 2" xfId="3" xr:uid="{00000000-0005-0000-0000-000004000000}"/>
  </cellStyles>
  <dxfs count="251"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2060"/>
        </patternFill>
      </fill>
    </dxf>
    <dxf>
      <font>
        <b/>
        <i val="0"/>
        <color rgb="FFFF0000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  <numFmt numFmtId="164" formatCode="&quot;R$&quot;\ #,##0.00"/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  <alignment horizontal="center" vertical="center" textRotation="0" wrapText="1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  <alignment horizontal="center" vertical="center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center" vertical="center" textRotation="0" wrapText="1" indent="0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Times New Roman"/>
        <scheme val="none"/>
      </font>
      <fill>
        <patternFill patternType="solid">
          <fgColor indexed="64"/>
          <bgColor theme="3" tint="-0.24997711111789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  <numFmt numFmtId="164" formatCode="&quot;R$&quot;\ #,##0.00"/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  <numFmt numFmtId="164" formatCode="&quot;R$&quot;\ #,##0.00"/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  <alignment horizontal="center" vertical="center" textRotation="0" wrapText="1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center" vertical="center" textRotation="0" wrapText="1" indent="0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Times New Roman"/>
        <scheme val="none"/>
      </font>
      <fill>
        <patternFill patternType="solid">
          <fgColor indexed="64"/>
          <bgColor theme="3" tint="-0.24997711111789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  <numFmt numFmtId="164" formatCode="&quot;R$&quot;\ #,##0.00"/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  <numFmt numFmtId="164" formatCode="&quot;R$&quot;\ #,##0.00"/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  <alignment horizontal="center" vertical="center" textRotation="0" wrapText="1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  <alignment horizontal="center" vertical="center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center" vertical="center" textRotation="0" wrapText="1" indent="0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Times New Roman"/>
        <scheme val="none"/>
      </font>
      <fill>
        <patternFill patternType="solid">
          <fgColor indexed="64"/>
          <bgColor theme="3" tint="-0.24997711111789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  <numFmt numFmtId="164" formatCode="&quot;R$&quot;\ #,##0.00"/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  <numFmt numFmtId="164" formatCode="&quot;R$&quot;\ #,##0.00"/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  <alignment horizontal="center" vertical="center" textRotation="0" wrapText="1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center" vertical="center" textRotation="0" wrapText="1" indent="0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Times New Roman"/>
        <scheme val="none"/>
      </font>
      <fill>
        <patternFill patternType="solid">
          <fgColor indexed="64"/>
          <bgColor theme="3" tint="-0.24997711111789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  <numFmt numFmtId="164" formatCode="&quot;R$&quot;\ #,##0.00"/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  <numFmt numFmtId="164" formatCode="&quot;R$&quot;\ #,##0.00"/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  <alignment horizontal="center" vertical="center" textRotation="0" wrapText="1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  <alignment horizontal="center" vertical="center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center" vertical="center" textRotation="0" wrapText="1" indent="0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Times New Roman"/>
        <scheme val="none"/>
      </font>
      <fill>
        <patternFill patternType="solid">
          <fgColor indexed="64"/>
          <bgColor theme="3" tint="-0.24997711111789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  <numFmt numFmtId="164" formatCode="&quot;R$&quot;\ #,##0.00"/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  <numFmt numFmtId="164" formatCode="&quot;R$&quot;\ #,##0.00"/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  <alignment horizontal="center" vertical="center" textRotation="0" wrapText="1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center" vertical="center" textRotation="0" wrapText="1" indent="0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Times New Roman"/>
        <scheme val="none"/>
      </font>
      <fill>
        <patternFill patternType="solid">
          <fgColor indexed="64"/>
          <bgColor theme="3" tint="-0.24997711111789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  <numFmt numFmtId="164" formatCode="&quot;R$&quot;\ #,##0.00"/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  <numFmt numFmtId="164" formatCode="&quot;R$&quot;\ #,##0.00"/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  <alignment horizontal="center" vertical="center" textRotation="0" wrapText="1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  <alignment horizontal="center" vertical="center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center" vertical="center" textRotation="0" wrapText="1" indent="0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Times New Roman"/>
        <scheme val="none"/>
      </font>
      <fill>
        <patternFill patternType="solid">
          <fgColor indexed="64"/>
          <bgColor theme="3" tint="-0.24997711111789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  <numFmt numFmtId="164" formatCode="&quot;R$&quot;\ #,##0.00"/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  <numFmt numFmtId="164" formatCode="&quot;R$&quot;\ #,##0.00"/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  <alignment horizontal="center" vertical="center" textRotation="0" wrapText="1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center" vertical="center" textRotation="0" wrapText="1" indent="0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Times New Roman"/>
        <scheme val="none"/>
      </font>
      <fill>
        <patternFill patternType="solid">
          <fgColor indexed="64"/>
          <bgColor theme="3" tint="-0.24997711111789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  <numFmt numFmtId="164" formatCode="&quot;R$&quot;\ #,##0.00"/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  <numFmt numFmtId="164" formatCode="&quot;R$&quot;\ #,##0.00"/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  <alignment horizontal="center" vertical="center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center" vertical="center" textRotation="0" wrapText="1" indent="0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Times New Roman"/>
        <scheme val="none"/>
      </font>
      <fill>
        <patternFill patternType="solid">
          <fgColor indexed="64"/>
          <bgColor theme="3" tint="-0.24997711111789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  <numFmt numFmtId="0" formatCode="General"/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  <numFmt numFmtId="164" formatCode="&quot;R$&quot;\ #,##0.00"/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  <alignment horizontal="center" vertical="center" textRotation="0" wrapText="1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center" vertical="center" textRotation="0" wrapText="1" indent="0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Times New Roman"/>
        <scheme val="none"/>
      </font>
      <fill>
        <patternFill patternType="solid">
          <fgColor indexed="64"/>
          <bgColor theme="3" tint="-0.24997711111789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  <numFmt numFmtId="164" formatCode="&quot;R$&quot;\ #,##0.00"/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  <numFmt numFmtId="164" formatCode="&quot;R$&quot;\ #,##0.00"/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  <alignment horizontal="center" vertical="center" textRotation="0" wrapText="1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  <alignment horizontal="center" vertical="center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center" vertical="center" textRotation="0" wrapText="1" indent="0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Times New Roman"/>
        <scheme val="none"/>
      </font>
      <fill>
        <patternFill patternType="solid">
          <fgColor indexed="64"/>
          <bgColor theme="3" tint="-0.24997711111789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  <numFmt numFmtId="164" formatCode="&quot;R$&quot;\ #,##0.00"/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  <numFmt numFmtId="164" formatCode="&quot;R$&quot;\ #,##0.00"/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  <alignment horizontal="center" vertical="center" textRotation="0" wrapText="1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center" vertical="center" textRotation="0" wrapText="1" indent="0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Times New Roman"/>
        <scheme val="none"/>
      </font>
      <fill>
        <patternFill patternType="solid">
          <fgColor indexed="64"/>
          <bgColor theme="3" tint="-0.24997711111789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  <numFmt numFmtId="164" formatCode="&quot;R$&quot;\ #,##0.00"/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  <numFmt numFmtId="164" formatCode="&quot;R$&quot;\ #,##0.00"/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  <alignment horizontal="center" vertical="center" textRotation="0" wrapText="1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  <alignment horizontal="center" vertical="center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center" vertical="center" textRotation="0" wrapText="1" indent="0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Times New Roman"/>
        <scheme val="none"/>
      </font>
      <fill>
        <patternFill patternType="solid">
          <fgColor indexed="64"/>
          <bgColor theme="3" tint="-0.24997711111789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  <numFmt numFmtId="164" formatCode="&quot;R$&quot;\ #,##0.00"/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  <numFmt numFmtId="164" formatCode="&quot;R$&quot;\ #,##0.00"/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  <alignment horizontal="center" vertical="center" textRotation="0" wrapText="1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alignment horizontal="center" vertical="center" textRotation="0" wrapText="1" indent="0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Times New Roman"/>
        <scheme val="none"/>
      </font>
      <fill>
        <patternFill patternType="solid">
          <fgColor indexed="64"/>
          <bgColor theme="3" tint="-0.24997711111789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164" formatCode="&quot;R$&quot;\ #,##0.00"/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64" formatCode="&quot;R$&quot;\ #,##0.00"/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top style="thin">
          <color indexed="64"/>
        </top>
      </border>
    </dxf>
    <dxf>
      <alignment horizontal="center" vertical="center" textRotation="0" wrapText="1" indent="0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solid">
          <fgColor indexed="64"/>
          <bgColor theme="3" tint="-0.24997711111789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164" formatCode="&quot;R$&quot;\ #,##0.00"/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numFmt numFmtId="164" formatCode="&quot;R$&quot;\ #,##0.00"/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center" vertical="center" textRotation="0" wrapText="1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center" vertical="center" textRotation="0" wrapText="1" indent="0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solid">
          <fgColor indexed="64"/>
          <bgColor theme="3" tint="-0.24997711111789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  <numFmt numFmtId="164" formatCode="&quot;R$&quot;\ #,##0.00"/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  <numFmt numFmtId="164" formatCode="&quot;R$&quot;\ #,##0.00"/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  <alignment horizontal="center" vertical="center" textRotation="0" wrapText="1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  <alignment horizontal="center" vertical="center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center" vertical="center" textRotation="0" wrapText="1" indent="0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Times New Roman"/>
        <scheme val="none"/>
      </font>
      <fill>
        <patternFill patternType="solid">
          <fgColor indexed="64"/>
          <bgColor theme="3" tint="-0.24997711111789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  <numFmt numFmtId="164" formatCode="&quot;R$&quot;\ #,##0.00"/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  <numFmt numFmtId="164" formatCode="&quot;R$&quot;\ #,##0.00"/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  <alignment horizontal="center" vertical="center" textRotation="0" wrapText="1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center" vertical="center" textRotation="0" wrapText="1" indent="0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Times New Roman"/>
        <scheme val="none"/>
      </font>
      <fill>
        <patternFill patternType="solid">
          <fgColor indexed="64"/>
          <bgColor theme="3" tint="-0.24997711111789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  <alignment horizontal="center" vertical="center" textRotation="0" wrapText="1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  <alignment horizontal="center" vertical="center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center" vertical="center" textRotation="0" wrapText="1" indent="0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Times New Roman"/>
        <scheme val="none"/>
      </font>
      <fill>
        <patternFill patternType="solid">
          <fgColor indexed="64"/>
          <bgColor theme="3" tint="-0.24997711111789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  <alignment horizontal="center" vertical="center" textRotation="0" wrapText="1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center" vertical="center" textRotation="0" wrapText="1" indent="0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Times New Roman"/>
        <scheme val="none"/>
      </font>
      <fill>
        <patternFill patternType="solid">
          <fgColor indexed="64"/>
          <bgColor theme="3" tint="-0.24997711111789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  <numFmt numFmtId="164" formatCode="&quot;R$&quot;\ #,##0.00"/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  <numFmt numFmtId="164" formatCode="&quot;R$&quot;\ #,##0.00"/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  <alignment horizontal="center" vertical="center" textRotation="0" wrapText="1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  <alignment horizontal="center" vertical="center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center" vertical="center" textRotation="0" wrapText="1" indent="0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Times New Roman"/>
        <scheme val="none"/>
      </font>
      <fill>
        <patternFill patternType="solid">
          <fgColor indexed="64"/>
          <bgColor theme="3" tint="-0.24997711111789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  <numFmt numFmtId="0" formatCode="General"/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  <numFmt numFmtId="164" formatCode="&quot;R$&quot;\ #,##0.00"/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  <alignment horizontal="center" vertical="center" textRotation="0" wrapText="1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center" vertical="center" textRotation="0" wrapText="1" indent="0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Times New Roman"/>
        <scheme val="none"/>
      </font>
      <fill>
        <patternFill patternType="solid">
          <fgColor indexed="64"/>
          <bgColor theme="3" tint="-0.249977111117893"/>
        </patternFill>
      </fill>
      <alignment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164" formatCode="&quot;R$&quot;\ #,##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border outline="0">
        <right style="thin">
          <color indexed="64"/>
        </righ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&quot;R$&quot;\ #,##0.00"/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4"/>
        <color auto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  <alignment vertical="center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  <alignment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  <alignment vertical="center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vertical="center" textRotation="0" wrapText="0" indent="0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Times New Roman"/>
        <scheme val="none"/>
      </font>
      <fill>
        <patternFill patternType="solid">
          <fgColor indexed="64"/>
          <bgColor theme="3" tint="-0.249977111117893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  <alignment vertical="center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  <alignment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  <alignment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vertical="center" textRotation="0" wrapText="0" indent="0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Times New Roman"/>
        <scheme val="none"/>
      </font>
      <fill>
        <patternFill patternType="solid">
          <fgColor indexed="64"/>
          <bgColor theme="3" tint="-0.249977111117893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family val="1"/>
        <scheme val="none"/>
      </font>
      <numFmt numFmtId="164" formatCode="&quot;R$&quot;\ #,##0.00"/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family val="1"/>
        <scheme val="none"/>
      </font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family val="1"/>
        <scheme val="none"/>
      </font>
      <alignment horizontal="center" vertical="center" textRotation="0" wrapText="1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center" vertical="center" textRotation="0" wrapText="1" indent="0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family val="1"/>
        <scheme val="none"/>
      </font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family val="1"/>
        <scheme val="none"/>
      </font>
      <numFmt numFmtId="164" formatCode="&quot;R$&quot;\ #,##0.00"/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family val="1"/>
        <scheme val="none"/>
      </font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family val="1"/>
        <scheme val="none"/>
      </font>
      <alignment horizontal="center" vertical="center" textRotation="0" wrapText="1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family val="1"/>
        <scheme val="none"/>
      </font>
      <alignment horizontal="center" vertical="center" textRotation="0" wrapText="1" indent="0" justifyLastLine="0" shrinkToFit="0" readingOrder="0"/>
    </dxf>
    <dxf>
      <border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family val="1"/>
        <scheme val="none"/>
      </font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connections" Target="connections.xml"/><Relationship Id="rId26" Type="http://schemas.openxmlformats.org/officeDocument/2006/relationships/customXml" Target="../customXml/item4.xml"/><Relationship Id="rId39" Type="http://schemas.openxmlformats.org/officeDocument/2006/relationships/customXml" Target="../customXml/item17.xml"/><Relationship Id="rId21" Type="http://schemas.openxmlformats.org/officeDocument/2006/relationships/powerPivotData" Target="model/item.data"/><Relationship Id="rId34" Type="http://schemas.openxmlformats.org/officeDocument/2006/relationships/customXml" Target="../customXml/item1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5" Type="http://schemas.openxmlformats.org/officeDocument/2006/relationships/customXml" Target="../customXml/item3.xml"/><Relationship Id="rId33" Type="http://schemas.openxmlformats.org/officeDocument/2006/relationships/customXml" Target="../customXml/item11.xml"/><Relationship Id="rId38" Type="http://schemas.openxmlformats.org/officeDocument/2006/relationships/customXml" Target="../customXml/item16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29" Type="http://schemas.openxmlformats.org/officeDocument/2006/relationships/customXml" Target="../customXml/item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2.xml"/><Relationship Id="rId32" Type="http://schemas.openxmlformats.org/officeDocument/2006/relationships/customXml" Target="../customXml/item10.xml"/><Relationship Id="rId37" Type="http://schemas.openxmlformats.org/officeDocument/2006/relationships/customXml" Target="../customXml/item15.xml"/><Relationship Id="rId40" Type="http://schemas.openxmlformats.org/officeDocument/2006/relationships/customXml" Target="../customXml/item18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ustomXml" Target="../customXml/item1.xml"/><Relationship Id="rId28" Type="http://schemas.openxmlformats.org/officeDocument/2006/relationships/customXml" Target="../customXml/item6.xml"/><Relationship Id="rId36" Type="http://schemas.openxmlformats.org/officeDocument/2006/relationships/customXml" Target="../customXml/item14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31" Type="http://schemas.openxmlformats.org/officeDocument/2006/relationships/customXml" Target="../customXml/item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Relationship Id="rId27" Type="http://schemas.openxmlformats.org/officeDocument/2006/relationships/customXml" Target="../customXml/item5.xml"/><Relationship Id="rId30" Type="http://schemas.openxmlformats.org/officeDocument/2006/relationships/customXml" Target="../customXml/item8.xml"/><Relationship Id="rId35" Type="http://schemas.openxmlformats.org/officeDocument/2006/relationships/customXml" Target="../customXml/item1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diagrams/_rels/data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iagrams/_rels/data2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iagrams/_rels/data3.xml.rels><?xml version="1.0" encoding="UTF-8" standalone="yes"?>
<Relationships xmlns="http://schemas.openxmlformats.org/package/2006/relationships"><Relationship Id="rId2" Type="http://schemas.openxmlformats.org/officeDocument/2006/relationships/hyperlink" Target="http://www.gameblast.com.br/2013/01/mesmo-com-o-wii-u-vendendo-mais-de-tres.html" TargetMode="External"/><Relationship Id="rId1" Type="http://schemas.openxmlformats.org/officeDocument/2006/relationships/image" Target="../media/image6.jpeg"/></Relationships>
</file>

<file path=xl/diagrams/_rels/data4.xml.rels><?xml version="1.0" encoding="UTF-8" standalone="yes"?>
<Relationships xmlns="http://schemas.openxmlformats.org/package/2006/relationships"><Relationship Id="rId2" Type="http://schemas.openxmlformats.org/officeDocument/2006/relationships/hyperlink" Target="http://sinrecetasdelaabuela.blogspot.com.es/2011/01/tarta-calculadora-con-fondant-de-nubes.html" TargetMode="External"/><Relationship Id="rId1" Type="http://schemas.openxmlformats.org/officeDocument/2006/relationships/image" Target="../media/image7.jpeg"/></Relationships>
</file>

<file path=xl/diagram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iagram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iagrams/_rels/drawing3.xml.rels><?xml version="1.0" encoding="UTF-8" standalone="yes"?>
<Relationships xmlns="http://schemas.openxmlformats.org/package/2006/relationships"><Relationship Id="rId2" Type="http://schemas.openxmlformats.org/officeDocument/2006/relationships/hyperlink" Target="http://www.gameblast.com.br/2013/01/mesmo-com-o-wii-u-vendendo-mais-de-tres.html" TargetMode="External"/><Relationship Id="rId1" Type="http://schemas.openxmlformats.org/officeDocument/2006/relationships/image" Target="../media/image6.jpeg"/></Relationships>
</file>

<file path=xl/diagrams/_rels/drawing4.xml.rels><?xml version="1.0" encoding="UTF-8" standalone="yes"?>
<Relationships xmlns="http://schemas.openxmlformats.org/package/2006/relationships"><Relationship Id="rId2" Type="http://schemas.openxmlformats.org/officeDocument/2006/relationships/hyperlink" Target="http://sinrecetasdelaabuela.blogspot.com.es/2011/01/tarta-calculadora-con-fondant-de-nubes.html" TargetMode="External"/><Relationship Id="rId1" Type="http://schemas.openxmlformats.org/officeDocument/2006/relationships/image" Target="../media/image7.jpeg"/></Relationships>
</file>

<file path=xl/diagrams/colors1.xml><?xml version="1.0" encoding="utf-8"?>
<dgm:colorsDef xmlns:dgm="http://schemas.openxmlformats.org/drawingml/2006/diagram" xmlns:a="http://schemas.openxmlformats.org/drawingml/2006/main" uniqueId="urn:microsoft.com/office/officeart/2005/8/colors/accent1_2">
  <dgm:title val=""/>
  <dgm:desc val=""/>
  <dgm:catLst>
    <dgm:cat type="accent1" pri="11200"/>
  </dgm:catLst>
  <dgm:styleLbl name="node0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lignNode1">
    <dgm:fillClrLst meth="repeat">
      <a:schemeClr val="accent1"/>
    </dgm:fillClrLst>
    <dgm:linClrLst meth="repeat">
      <a:schemeClr val="accent1"/>
    </dgm:linClrLst>
    <dgm:effectClrLst/>
    <dgm:txLinClrLst/>
    <dgm:txFillClrLst/>
    <dgm:txEffectClrLst/>
  </dgm:styleLbl>
  <dgm:styleLbl name="node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lnNode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vennNode1">
    <dgm:fillClrLst meth="repeat">
      <a:schemeClr val="accent1">
        <a:alpha val="50000"/>
      </a:schemeClr>
    </dgm:fillClrLst>
    <dgm:linClrLst meth="repeat">
      <a:schemeClr val="lt1"/>
    </dgm:linClrLst>
    <dgm:effectClrLst/>
    <dgm:txLinClrLst/>
    <dgm:txFillClrLst/>
    <dgm:txEffectClrLst/>
  </dgm:styleLbl>
  <dgm:styleLbl name="node2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node3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node4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fg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align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bg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fg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bg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sibTrans1D1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tx1"/>
    </dgm:txFillClrLst>
    <dgm:txEffectClrLst/>
  </dgm:styleLbl>
  <dgm:styleLbl name="callout">
    <dgm:fillClrLst meth="repeat">
      <a:schemeClr val="accent1"/>
    </dgm:fillClrLst>
    <dgm:linClrLst meth="repeat">
      <a:schemeClr val="accent1">
        <a:tint val="50000"/>
      </a:schemeClr>
    </dgm:linClrLst>
    <dgm:effectClrLst/>
    <dgm:txLinClrLst/>
    <dgm:txFillClrLst meth="repeat">
      <a:schemeClr val="tx1"/>
    </dgm:txFillClrLst>
    <dgm:txEffectClrLst/>
  </dgm:styleLbl>
  <dgm:styleLbl name="asst0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2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3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4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parCh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 meth="repeat">
      <a:schemeClr val="lt1"/>
    </dgm:txFillClrLst>
    <dgm:txEffectClrLst/>
  </dgm:styleLbl>
  <dgm:styleLbl name="parChTrans2D2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2D3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2D4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1D1">
    <dgm:fillClrLst meth="repeat">
      <a:schemeClr val="accent1"/>
    </dgm:fillClrLst>
    <dgm:linClrLst meth="repeat">
      <a:schemeClr val="accent1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2">
    <dgm:fillClrLst meth="repeat">
      <a:schemeClr val="accent1"/>
    </dgm:fillClrLst>
    <dgm:linClrLst meth="repeat">
      <a:schemeClr val="accent1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3">
    <dgm:fillClrLst meth="repeat">
      <a:schemeClr val="accent1"/>
    </dgm:fillClrLst>
    <dgm:linClrLst meth="repeat">
      <a:schemeClr val="accent1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parChTrans1D4">
    <dgm:fillClrLst meth="repeat">
      <a:schemeClr val="accent1"/>
    </dgm:fillClrLst>
    <dgm:linClrLst meth="repeat">
      <a:schemeClr val="accent1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f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conF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align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trAlignAcc1">
    <dgm:fillClrLst meth="repeat">
      <a:schemeClr val="lt1">
        <a:alpha val="4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b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Fg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Align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Bg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align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bg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fgAcc0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2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3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4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bgShp">
    <dgm:fillClrLst meth="repeat">
      <a:schemeClr val="accent1">
        <a:tint val="4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dkBgShp">
    <dgm:fillClrLst meth="repeat">
      <a:schemeClr val="accent1">
        <a:shade val="80000"/>
      </a:schemeClr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trBgShp">
    <dgm:fillClrLst meth="repeat">
      <a:schemeClr val="accent1">
        <a:tint val="50000"/>
        <a:alpha val="40000"/>
      </a:schemeClr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fgShp">
    <dgm:fillClrLst meth="repeat">
      <a:schemeClr val="accent1">
        <a:tint val="60000"/>
      </a:schemeClr>
    </dgm:fillClrLst>
    <dgm:linClrLst meth="repeat">
      <a:schemeClr val="lt1"/>
    </dgm:linClrLst>
    <dgm:effectClrLst/>
    <dgm:txLinClrLst/>
    <dgm:txFillClrLst meth="repeat">
      <a:schemeClr val="dk1"/>
    </dgm:txFillClrLst>
    <dgm:txEffectClrLst/>
  </dgm:styleLbl>
  <dgm:styleLbl name="revTx">
    <dgm:fillClrLst meth="repeat">
      <a:schemeClr val="lt1">
        <a:alpha val="0"/>
      </a:schemeClr>
    </dgm:fillClrLst>
    <dgm:linClrLst meth="repeat">
      <a:schemeClr val="dk1">
        <a:alpha val="0"/>
      </a:schemeClr>
    </dgm:linClrLst>
    <dgm:effectClrLst/>
    <dgm:txLinClrLst/>
    <dgm:txFillClrLst meth="repeat">
      <a:schemeClr val="tx1"/>
    </dgm:txFillClrLst>
    <dgm:txEffectClrLst/>
  </dgm:styleLbl>
</dgm:colorsDef>
</file>

<file path=xl/diagrams/colors2.xml><?xml version="1.0" encoding="utf-8"?>
<dgm:colorsDef xmlns:dgm="http://schemas.openxmlformats.org/drawingml/2006/diagram" xmlns:a="http://schemas.openxmlformats.org/drawingml/2006/main" uniqueId="urn:microsoft.com/office/officeart/2005/8/colors/accent1_2">
  <dgm:title val=""/>
  <dgm:desc val=""/>
  <dgm:catLst>
    <dgm:cat type="accent1" pri="11200"/>
  </dgm:catLst>
  <dgm:styleLbl name="node0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lignNode1">
    <dgm:fillClrLst meth="repeat">
      <a:schemeClr val="accent1"/>
    </dgm:fillClrLst>
    <dgm:linClrLst meth="repeat">
      <a:schemeClr val="accent1"/>
    </dgm:linClrLst>
    <dgm:effectClrLst/>
    <dgm:txLinClrLst/>
    <dgm:txFillClrLst/>
    <dgm:txEffectClrLst/>
  </dgm:styleLbl>
  <dgm:styleLbl name="node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lnNode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vennNode1">
    <dgm:fillClrLst meth="repeat">
      <a:schemeClr val="accent1">
        <a:alpha val="50000"/>
      </a:schemeClr>
    </dgm:fillClrLst>
    <dgm:linClrLst meth="repeat">
      <a:schemeClr val="lt1"/>
    </dgm:linClrLst>
    <dgm:effectClrLst/>
    <dgm:txLinClrLst/>
    <dgm:txFillClrLst/>
    <dgm:txEffectClrLst/>
  </dgm:styleLbl>
  <dgm:styleLbl name="node2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node3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node4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fg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align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bg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fg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bg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sibTrans1D1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tx1"/>
    </dgm:txFillClrLst>
    <dgm:txEffectClrLst/>
  </dgm:styleLbl>
  <dgm:styleLbl name="callout">
    <dgm:fillClrLst meth="repeat">
      <a:schemeClr val="accent1"/>
    </dgm:fillClrLst>
    <dgm:linClrLst meth="repeat">
      <a:schemeClr val="accent1">
        <a:tint val="50000"/>
      </a:schemeClr>
    </dgm:linClrLst>
    <dgm:effectClrLst/>
    <dgm:txLinClrLst/>
    <dgm:txFillClrLst meth="repeat">
      <a:schemeClr val="tx1"/>
    </dgm:txFillClrLst>
    <dgm:txEffectClrLst/>
  </dgm:styleLbl>
  <dgm:styleLbl name="asst0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2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3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4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parCh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 meth="repeat">
      <a:schemeClr val="lt1"/>
    </dgm:txFillClrLst>
    <dgm:txEffectClrLst/>
  </dgm:styleLbl>
  <dgm:styleLbl name="parChTrans2D2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2D3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2D4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1D1">
    <dgm:fillClrLst meth="repeat">
      <a:schemeClr val="accent1"/>
    </dgm:fillClrLst>
    <dgm:linClrLst meth="repeat">
      <a:schemeClr val="accent1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2">
    <dgm:fillClrLst meth="repeat">
      <a:schemeClr val="accent1"/>
    </dgm:fillClrLst>
    <dgm:linClrLst meth="repeat">
      <a:schemeClr val="accent1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3">
    <dgm:fillClrLst meth="repeat">
      <a:schemeClr val="accent1"/>
    </dgm:fillClrLst>
    <dgm:linClrLst meth="repeat">
      <a:schemeClr val="accent1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parChTrans1D4">
    <dgm:fillClrLst meth="repeat">
      <a:schemeClr val="accent1"/>
    </dgm:fillClrLst>
    <dgm:linClrLst meth="repeat">
      <a:schemeClr val="accent1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f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conF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align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trAlignAcc1">
    <dgm:fillClrLst meth="repeat">
      <a:schemeClr val="lt1">
        <a:alpha val="4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b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Fg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Align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Bg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align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bg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fgAcc0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2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3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4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bgShp">
    <dgm:fillClrLst meth="repeat">
      <a:schemeClr val="accent1">
        <a:tint val="4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dkBgShp">
    <dgm:fillClrLst meth="repeat">
      <a:schemeClr val="accent1">
        <a:shade val="80000"/>
      </a:schemeClr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trBgShp">
    <dgm:fillClrLst meth="repeat">
      <a:schemeClr val="accent1">
        <a:tint val="50000"/>
        <a:alpha val="40000"/>
      </a:schemeClr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fgShp">
    <dgm:fillClrLst meth="repeat">
      <a:schemeClr val="accent1">
        <a:tint val="60000"/>
      </a:schemeClr>
    </dgm:fillClrLst>
    <dgm:linClrLst meth="repeat">
      <a:schemeClr val="lt1"/>
    </dgm:linClrLst>
    <dgm:effectClrLst/>
    <dgm:txLinClrLst/>
    <dgm:txFillClrLst meth="repeat">
      <a:schemeClr val="dk1"/>
    </dgm:txFillClrLst>
    <dgm:txEffectClrLst/>
  </dgm:styleLbl>
  <dgm:styleLbl name="revTx">
    <dgm:fillClrLst meth="repeat">
      <a:schemeClr val="lt1">
        <a:alpha val="0"/>
      </a:schemeClr>
    </dgm:fillClrLst>
    <dgm:linClrLst meth="repeat">
      <a:schemeClr val="dk1">
        <a:alpha val="0"/>
      </a:schemeClr>
    </dgm:linClrLst>
    <dgm:effectClrLst/>
    <dgm:txLinClrLst/>
    <dgm:txFillClrLst meth="repeat">
      <a:schemeClr val="tx1"/>
    </dgm:txFillClrLst>
    <dgm:txEffectClrLst/>
  </dgm:styleLbl>
</dgm:colorsDef>
</file>

<file path=xl/diagrams/colors3.xml><?xml version="1.0" encoding="utf-8"?>
<dgm:colorsDef xmlns:dgm="http://schemas.openxmlformats.org/drawingml/2006/diagram" xmlns:a="http://schemas.openxmlformats.org/drawingml/2006/main" uniqueId="urn:microsoft.com/office/officeart/2005/8/colors/accent1_2">
  <dgm:title val=""/>
  <dgm:desc val=""/>
  <dgm:catLst>
    <dgm:cat type="accent1" pri="11200"/>
  </dgm:catLst>
  <dgm:styleLbl name="node0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lignNode1">
    <dgm:fillClrLst meth="repeat">
      <a:schemeClr val="accent1"/>
    </dgm:fillClrLst>
    <dgm:linClrLst meth="repeat">
      <a:schemeClr val="accent1"/>
    </dgm:linClrLst>
    <dgm:effectClrLst/>
    <dgm:txLinClrLst/>
    <dgm:txFillClrLst/>
    <dgm:txEffectClrLst/>
  </dgm:styleLbl>
  <dgm:styleLbl name="node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lnNode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vennNode1">
    <dgm:fillClrLst meth="repeat">
      <a:schemeClr val="accent1">
        <a:alpha val="50000"/>
      </a:schemeClr>
    </dgm:fillClrLst>
    <dgm:linClrLst meth="repeat">
      <a:schemeClr val="lt1"/>
    </dgm:linClrLst>
    <dgm:effectClrLst/>
    <dgm:txLinClrLst/>
    <dgm:txFillClrLst/>
    <dgm:txEffectClrLst/>
  </dgm:styleLbl>
  <dgm:styleLbl name="node2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node3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node4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fg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align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bg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fg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bg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sibTrans1D1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tx1"/>
    </dgm:txFillClrLst>
    <dgm:txEffectClrLst/>
  </dgm:styleLbl>
  <dgm:styleLbl name="callout">
    <dgm:fillClrLst meth="repeat">
      <a:schemeClr val="accent1"/>
    </dgm:fillClrLst>
    <dgm:linClrLst meth="repeat">
      <a:schemeClr val="accent1">
        <a:tint val="50000"/>
      </a:schemeClr>
    </dgm:linClrLst>
    <dgm:effectClrLst/>
    <dgm:txLinClrLst/>
    <dgm:txFillClrLst meth="repeat">
      <a:schemeClr val="tx1"/>
    </dgm:txFillClrLst>
    <dgm:txEffectClrLst/>
  </dgm:styleLbl>
  <dgm:styleLbl name="asst0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2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3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4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parCh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 meth="repeat">
      <a:schemeClr val="lt1"/>
    </dgm:txFillClrLst>
    <dgm:txEffectClrLst/>
  </dgm:styleLbl>
  <dgm:styleLbl name="parChTrans2D2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2D3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2D4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1D1">
    <dgm:fillClrLst meth="repeat">
      <a:schemeClr val="accent1"/>
    </dgm:fillClrLst>
    <dgm:linClrLst meth="repeat">
      <a:schemeClr val="accent1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2">
    <dgm:fillClrLst meth="repeat">
      <a:schemeClr val="accent1"/>
    </dgm:fillClrLst>
    <dgm:linClrLst meth="repeat">
      <a:schemeClr val="accent1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3">
    <dgm:fillClrLst meth="repeat">
      <a:schemeClr val="accent1"/>
    </dgm:fillClrLst>
    <dgm:linClrLst meth="repeat">
      <a:schemeClr val="accent1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parChTrans1D4">
    <dgm:fillClrLst meth="repeat">
      <a:schemeClr val="accent1"/>
    </dgm:fillClrLst>
    <dgm:linClrLst meth="repeat">
      <a:schemeClr val="accent1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f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conF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align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trAlignAcc1">
    <dgm:fillClrLst meth="repeat">
      <a:schemeClr val="lt1">
        <a:alpha val="4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b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Fg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Align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Bg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align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bg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fgAcc0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2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3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4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bgShp">
    <dgm:fillClrLst meth="repeat">
      <a:schemeClr val="accent1">
        <a:tint val="4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dkBgShp">
    <dgm:fillClrLst meth="repeat">
      <a:schemeClr val="accent1">
        <a:shade val="80000"/>
      </a:schemeClr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trBgShp">
    <dgm:fillClrLst meth="repeat">
      <a:schemeClr val="accent1">
        <a:tint val="50000"/>
        <a:alpha val="40000"/>
      </a:schemeClr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fgShp">
    <dgm:fillClrLst meth="repeat">
      <a:schemeClr val="accent1">
        <a:tint val="60000"/>
      </a:schemeClr>
    </dgm:fillClrLst>
    <dgm:linClrLst meth="repeat">
      <a:schemeClr val="lt1"/>
    </dgm:linClrLst>
    <dgm:effectClrLst/>
    <dgm:txLinClrLst/>
    <dgm:txFillClrLst meth="repeat">
      <a:schemeClr val="dk1"/>
    </dgm:txFillClrLst>
    <dgm:txEffectClrLst/>
  </dgm:styleLbl>
  <dgm:styleLbl name="revTx">
    <dgm:fillClrLst meth="repeat">
      <a:schemeClr val="lt1">
        <a:alpha val="0"/>
      </a:schemeClr>
    </dgm:fillClrLst>
    <dgm:linClrLst meth="repeat">
      <a:schemeClr val="dk1">
        <a:alpha val="0"/>
      </a:schemeClr>
    </dgm:linClrLst>
    <dgm:effectClrLst/>
    <dgm:txLinClrLst/>
    <dgm:txFillClrLst meth="repeat">
      <a:schemeClr val="tx1"/>
    </dgm:txFillClrLst>
    <dgm:txEffectClrLst/>
  </dgm:styleLbl>
</dgm:colorsDef>
</file>

<file path=xl/diagrams/colors4.xml><?xml version="1.0" encoding="utf-8"?>
<dgm:colorsDef xmlns:dgm="http://schemas.openxmlformats.org/drawingml/2006/diagram" xmlns:a="http://schemas.openxmlformats.org/drawingml/2006/main" uniqueId="urn:microsoft.com/office/officeart/2005/8/colors/accent1_2">
  <dgm:title val=""/>
  <dgm:desc val=""/>
  <dgm:catLst>
    <dgm:cat type="accent1" pri="11200"/>
  </dgm:catLst>
  <dgm:styleLbl name="node0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lignNode1">
    <dgm:fillClrLst meth="repeat">
      <a:schemeClr val="accent1"/>
    </dgm:fillClrLst>
    <dgm:linClrLst meth="repeat">
      <a:schemeClr val="accent1"/>
    </dgm:linClrLst>
    <dgm:effectClrLst/>
    <dgm:txLinClrLst/>
    <dgm:txFillClrLst/>
    <dgm:txEffectClrLst/>
  </dgm:styleLbl>
  <dgm:styleLbl name="node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lnNode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vennNode1">
    <dgm:fillClrLst meth="repeat">
      <a:schemeClr val="accent1">
        <a:alpha val="50000"/>
      </a:schemeClr>
    </dgm:fillClrLst>
    <dgm:linClrLst meth="repeat">
      <a:schemeClr val="lt1"/>
    </dgm:linClrLst>
    <dgm:effectClrLst/>
    <dgm:txLinClrLst/>
    <dgm:txFillClrLst/>
    <dgm:txEffectClrLst/>
  </dgm:styleLbl>
  <dgm:styleLbl name="node2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node3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node4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fg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align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bg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fg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bg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sibTrans1D1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tx1"/>
    </dgm:txFillClrLst>
    <dgm:txEffectClrLst/>
  </dgm:styleLbl>
  <dgm:styleLbl name="callout">
    <dgm:fillClrLst meth="repeat">
      <a:schemeClr val="accent1"/>
    </dgm:fillClrLst>
    <dgm:linClrLst meth="repeat">
      <a:schemeClr val="accent1">
        <a:tint val="50000"/>
      </a:schemeClr>
    </dgm:linClrLst>
    <dgm:effectClrLst/>
    <dgm:txLinClrLst/>
    <dgm:txFillClrLst meth="repeat">
      <a:schemeClr val="tx1"/>
    </dgm:txFillClrLst>
    <dgm:txEffectClrLst/>
  </dgm:styleLbl>
  <dgm:styleLbl name="asst0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2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3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4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parCh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 meth="repeat">
      <a:schemeClr val="lt1"/>
    </dgm:txFillClrLst>
    <dgm:txEffectClrLst/>
  </dgm:styleLbl>
  <dgm:styleLbl name="parChTrans2D2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2D3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2D4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1D1">
    <dgm:fillClrLst meth="repeat">
      <a:schemeClr val="accent1"/>
    </dgm:fillClrLst>
    <dgm:linClrLst meth="repeat">
      <a:schemeClr val="accent1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2">
    <dgm:fillClrLst meth="repeat">
      <a:schemeClr val="accent1"/>
    </dgm:fillClrLst>
    <dgm:linClrLst meth="repeat">
      <a:schemeClr val="accent1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3">
    <dgm:fillClrLst meth="repeat">
      <a:schemeClr val="accent1"/>
    </dgm:fillClrLst>
    <dgm:linClrLst meth="repeat">
      <a:schemeClr val="accent1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parChTrans1D4">
    <dgm:fillClrLst meth="repeat">
      <a:schemeClr val="accent1"/>
    </dgm:fillClrLst>
    <dgm:linClrLst meth="repeat">
      <a:schemeClr val="accent1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f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conF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align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trAlignAcc1">
    <dgm:fillClrLst meth="repeat">
      <a:schemeClr val="lt1">
        <a:alpha val="4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b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Fg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Align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Bg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align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bg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fgAcc0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2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3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4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bgShp">
    <dgm:fillClrLst meth="repeat">
      <a:schemeClr val="accent1">
        <a:tint val="4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dkBgShp">
    <dgm:fillClrLst meth="repeat">
      <a:schemeClr val="accent1">
        <a:shade val="80000"/>
      </a:schemeClr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trBgShp">
    <dgm:fillClrLst meth="repeat">
      <a:schemeClr val="accent1">
        <a:tint val="50000"/>
        <a:alpha val="40000"/>
      </a:schemeClr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fgShp">
    <dgm:fillClrLst meth="repeat">
      <a:schemeClr val="accent1">
        <a:tint val="60000"/>
      </a:schemeClr>
    </dgm:fillClrLst>
    <dgm:linClrLst meth="repeat">
      <a:schemeClr val="lt1"/>
    </dgm:linClrLst>
    <dgm:effectClrLst/>
    <dgm:txLinClrLst/>
    <dgm:txFillClrLst meth="repeat">
      <a:schemeClr val="dk1"/>
    </dgm:txFillClrLst>
    <dgm:txEffectClrLst/>
  </dgm:styleLbl>
  <dgm:styleLbl name="revTx">
    <dgm:fillClrLst meth="repeat">
      <a:schemeClr val="lt1">
        <a:alpha val="0"/>
      </a:schemeClr>
    </dgm:fillClrLst>
    <dgm:linClrLst meth="repeat">
      <a:schemeClr val="dk1">
        <a:alpha val="0"/>
      </a:schemeClr>
    </dgm:linClrLst>
    <dgm:effectClrLst/>
    <dgm:txLinClrLst/>
    <dgm:txFillClrLst meth="repeat">
      <a:schemeClr val="tx1"/>
    </dgm:txFillClrLst>
    <dgm:txEffectClrLst/>
  </dgm:styleLbl>
</dgm:colorsDef>
</file>

<file path=xl/diagrams/data1.xml><?xml version="1.0" encoding="utf-8"?>
<dgm:dataModel xmlns:dgm="http://schemas.openxmlformats.org/drawingml/2006/diagram" xmlns:a="http://schemas.openxmlformats.org/drawingml/2006/main">
  <dgm:ptLst>
    <dgm:pt modelId="{BBADBEA7-618A-4D61-887C-0129A71461FD}" type="doc">
      <dgm:prSet loTypeId="urn:microsoft.com/office/officeart/2005/8/layout/vList4" loCatId="list" qsTypeId="urn:microsoft.com/office/officeart/2005/8/quickstyle/simple1" qsCatId="simple" csTypeId="urn:microsoft.com/office/officeart/2005/8/colors/accent1_2" csCatId="accent1" phldr="1"/>
      <dgm:spPr/>
    </dgm:pt>
    <dgm:pt modelId="{48F6C77B-981D-4F9E-AC52-520B9496BAA7}">
      <dgm:prSet phldrT="[Texto]" custT="1"/>
      <dgm:spPr/>
      <dgm:t>
        <a:bodyPr/>
        <a:lstStyle/>
        <a:p>
          <a:r>
            <a:rPr lang="pt-BR" sz="1000" b="1"/>
            <a:t>Vídeo demostração</a:t>
          </a:r>
        </a:p>
        <a:p>
          <a:r>
            <a:rPr lang="pt-BR" sz="1000" b="1"/>
            <a:t>da atualização do sistema . clic.</a:t>
          </a:r>
          <a:endParaRPr lang="pt-BR" sz="1000"/>
        </a:p>
      </dgm:t>
    </dgm:pt>
    <dgm:pt modelId="{E57A35AC-4324-4DBC-B516-F910AF369626}" type="parTrans" cxnId="{A90D9C89-FEB1-449E-8337-D1BC5FC22675}">
      <dgm:prSet/>
      <dgm:spPr/>
      <dgm:t>
        <a:bodyPr/>
        <a:lstStyle/>
        <a:p>
          <a:endParaRPr lang="pt-BR"/>
        </a:p>
      </dgm:t>
    </dgm:pt>
    <dgm:pt modelId="{4894FAE8-BD6F-4EB8-B88A-B0F7053E6A10}" type="sibTrans" cxnId="{A90D9C89-FEB1-449E-8337-D1BC5FC22675}">
      <dgm:prSet/>
      <dgm:spPr/>
      <dgm:t>
        <a:bodyPr/>
        <a:lstStyle/>
        <a:p>
          <a:endParaRPr lang="pt-BR"/>
        </a:p>
      </dgm:t>
    </dgm:pt>
    <dgm:pt modelId="{9E688F27-BA7E-4CF9-9D8B-C520FF7A1443}" type="pres">
      <dgm:prSet presAssocID="{BBADBEA7-618A-4D61-887C-0129A71461FD}" presName="linear" presStyleCnt="0">
        <dgm:presLayoutVars>
          <dgm:dir/>
          <dgm:resizeHandles val="exact"/>
        </dgm:presLayoutVars>
      </dgm:prSet>
      <dgm:spPr/>
    </dgm:pt>
    <dgm:pt modelId="{A1B56A27-1F69-4BBB-B09C-765CFD122A4B}" type="pres">
      <dgm:prSet presAssocID="{48F6C77B-981D-4F9E-AC52-520B9496BAA7}" presName="comp" presStyleCnt="0"/>
      <dgm:spPr/>
    </dgm:pt>
    <dgm:pt modelId="{D171A630-E324-4E69-A42A-4B0341373480}" type="pres">
      <dgm:prSet presAssocID="{48F6C77B-981D-4F9E-AC52-520B9496BAA7}" presName="box" presStyleLbl="node1" presStyleIdx="0" presStyleCnt="1" custScaleY="100098"/>
      <dgm:spPr/>
    </dgm:pt>
    <dgm:pt modelId="{34CF7157-1171-4B27-A544-8129DC1D3F51}" type="pres">
      <dgm:prSet presAssocID="{48F6C77B-981D-4F9E-AC52-520B9496BAA7}" presName="img" presStyleLbl="fgImgPlace1" presStyleIdx="0" presStyleCnt="1"/>
      <dgm:spPr>
        <a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 l="-150000" r="-150000"/>
          </a:stretch>
        </a:blipFill>
      </dgm:spPr>
    </dgm:pt>
    <dgm:pt modelId="{84B282A8-4EEC-4EED-89CC-39E1AAE957D1}" type="pres">
      <dgm:prSet presAssocID="{48F6C77B-981D-4F9E-AC52-520B9496BAA7}" presName="text" presStyleLbl="node1" presStyleIdx="0" presStyleCnt="1">
        <dgm:presLayoutVars>
          <dgm:bulletEnabled val="1"/>
        </dgm:presLayoutVars>
      </dgm:prSet>
      <dgm:spPr/>
    </dgm:pt>
  </dgm:ptLst>
  <dgm:cxnLst>
    <dgm:cxn modelId="{CE3CD61B-BA40-47C8-B94F-5FEBFF1BA136}" type="presOf" srcId="{BBADBEA7-618A-4D61-887C-0129A71461FD}" destId="{9E688F27-BA7E-4CF9-9D8B-C520FF7A1443}" srcOrd="0" destOrd="0" presId="urn:microsoft.com/office/officeart/2005/8/layout/vList4"/>
    <dgm:cxn modelId="{0CAFCC3A-35AB-467E-A276-21467CF52B22}" type="presOf" srcId="{48F6C77B-981D-4F9E-AC52-520B9496BAA7}" destId="{D171A630-E324-4E69-A42A-4B0341373480}" srcOrd="0" destOrd="0" presId="urn:microsoft.com/office/officeart/2005/8/layout/vList4"/>
    <dgm:cxn modelId="{5B7EA282-6CD8-4B33-A696-45C6E8E35C56}" type="presOf" srcId="{48F6C77B-981D-4F9E-AC52-520B9496BAA7}" destId="{84B282A8-4EEC-4EED-89CC-39E1AAE957D1}" srcOrd="1" destOrd="0" presId="urn:microsoft.com/office/officeart/2005/8/layout/vList4"/>
    <dgm:cxn modelId="{A90D9C89-FEB1-449E-8337-D1BC5FC22675}" srcId="{BBADBEA7-618A-4D61-887C-0129A71461FD}" destId="{48F6C77B-981D-4F9E-AC52-520B9496BAA7}" srcOrd="0" destOrd="0" parTransId="{E57A35AC-4324-4DBC-B516-F910AF369626}" sibTransId="{4894FAE8-BD6F-4EB8-B88A-B0F7053E6A10}"/>
    <dgm:cxn modelId="{C9B175BD-4D5D-45DC-96A3-22C127ED9466}" type="presParOf" srcId="{9E688F27-BA7E-4CF9-9D8B-C520FF7A1443}" destId="{A1B56A27-1F69-4BBB-B09C-765CFD122A4B}" srcOrd="0" destOrd="0" presId="urn:microsoft.com/office/officeart/2005/8/layout/vList4"/>
    <dgm:cxn modelId="{97385478-96F2-474A-B4F7-9D47EFCB9959}" type="presParOf" srcId="{A1B56A27-1F69-4BBB-B09C-765CFD122A4B}" destId="{D171A630-E324-4E69-A42A-4B0341373480}" srcOrd="0" destOrd="0" presId="urn:microsoft.com/office/officeart/2005/8/layout/vList4"/>
    <dgm:cxn modelId="{DB2C01AB-75F7-4A2D-B9E6-FAB4D8FF2763}" type="presParOf" srcId="{A1B56A27-1F69-4BBB-B09C-765CFD122A4B}" destId="{34CF7157-1171-4B27-A544-8129DC1D3F51}" srcOrd="1" destOrd="0" presId="urn:microsoft.com/office/officeart/2005/8/layout/vList4"/>
    <dgm:cxn modelId="{265E6E8C-20D3-4B55-9078-22B655613F2F}" type="presParOf" srcId="{A1B56A27-1F69-4BBB-B09C-765CFD122A4B}" destId="{84B282A8-4EEC-4EED-89CC-39E1AAE957D1}" srcOrd="2" destOrd="0" presId="urn:microsoft.com/office/officeart/2005/8/layout/vList4"/>
  </dgm:cxnLst>
  <dgm:bg/>
  <dgm:whole/>
  <dgm:extLst>
    <a:ext uri="http://schemas.microsoft.com/office/drawing/2008/diagram">
      <dsp:dataModelExt xmlns:dsp="http://schemas.microsoft.com/office/drawing/2008/diagram" relId="rId23" minVer="http://schemas.openxmlformats.org/drawingml/2006/diagram"/>
    </a:ext>
  </dgm:extLst>
</dgm:dataModel>
</file>

<file path=xl/diagrams/data2.xml><?xml version="1.0" encoding="utf-8"?>
<dgm:dataModel xmlns:dgm="http://schemas.openxmlformats.org/drawingml/2006/diagram" xmlns:a="http://schemas.openxmlformats.org/drawingml/2006/main">
  <dgm:ptLst>
    <dgm:pt modelId="{7D7783AA-95EB-4615-9903-42690B66A7EE}" type="doc">
      <dgm:prSet loTypeId="urn:microsoft.com/office/officeart/2005/8/layout/vList4" loCatId="list" qsTypeId="urn:microsoft.com/office/officeart/2005/8/quickstyle/simple1" qsCatId="simple" csTypeId="urn:microsoft.com/office/officeart/2005/8/colors/accent1_2" csCatId="accent1" phldr="1"/>
      <dgm:spPr/>
    </dgm:pt>
    <dgm:pt modelId="{D914B174-2A4E-4388-A70E-08217D07C67E}">
      <dgm:prSet phldrT="[Texto]" custT="1"/>
      <dgm:spPr/>
      <dgm:t>
        <a:bodyPr/>
        <a:lstStyle/>
        <a:p>
          <a:r>
            <a:rPr lang="pt-BR" sz="1050" b="1"/>
            <a:t>Curso excel 100% gratuito, clic e confira!!!</a:t>
          </a:r>
        </a:p>
      </dgm:t>
    </dgm:pt>
    <dgm:pt modelId="{8EE2A6B9-A54E-4CAF-A6FA-AE82644A3372}" type="parTrans" cxnId="{CCCA65A0-4A92-4012-827A-4BBF3B7D410F}">
      <dgm:prSet/>
      <dgm:spPr/>
      <dgm:t>
        <a:bodyPr/>
        <a:lstStyle/>
        <a:p>
          <a:endParaRPr lang="pt-BR"/>
        </a:p>
      </dgm:t>
    </dgm:pt>
    <dgm:pt modelId="{0A384FFC-BD2A-47A4-BD11-CA5FE6B359CA}" type="sibTrans" cxnId="{CCCA65A0-4A92-4012-827A-4BBF3B7D410F}">
      <dgm:prSet/>
      <dgm:spPr/>
      <dgm:t>
        <a:bodyPr/>
        <a:lstStyle/>
        <a:p>
          <a:endParaRPr lang="pt-BR"/>
        </a:p>
      </dgm:t>
    </dgm:pt>
    <dgm:pt modelId="{C3BB20C3-7F3C-46F6-9F8D-123B88034D12}" type="pres">
      <dgm:prSet presAssocID="{7D7783AA-95EB-4615-9903-42690B66A7EE}" presName="linear" presStyleCnt="0">
        <dgm:presLayoutVars>
          <dgm:dir/>
          <dgm:resizeHandles val="exact"/>
        </dgm:presLayoutVars>
      </dgm:prSet>
      <dgm:spPr/>
    </dgm:pt>
    <dgm:pt modelId="{75B9FD93-33B4-45CD-AD1F-DD9DA24FB0BA}" type="pres">
      <dgm:prSet presAssocID="{D914B174-2A4E-4388-A70E-08217D07C67E}" presName="comp" presStyleCnt="0"/>
      <dgm:spPr/>
    </dgm:pt>
    <dgm:pt modelId="{757A0AA2-CF0B-41B2-8E5F-3430070619AE}" type="pres">
      <dgm:prSet presAssocID="{D914B174-2A4E-4388-A70E-08217D07C67E}" presName="box" presStyleLbl="node1" presStyleIdx="0" presStyleCnt="1"/>
      <dgm:spPr/>
    </dgm:pt>
    <dgm:pt modelId="{0D008E5A-A093-4EC2-86B6-6708F6DBAAB3}" type="pres">
      <dgm:prSet presAssocID="{D914B174-2A4E-4388-A70E-08217D07C67E}" presName="img" presStyleLbl="fgImgPlace1" presStyleIdx="0" presStyleCnt="1"/>
      <dgm:spPr>
        <a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 l="-136000" r="-136000"/>
          </a:stretch>
        </a:blipFill>
      </dgm:spPr>
    </dgm:pt>
    <dgm:pt modelId="{BD6BF8BF-7E7A-4AA4-87DF-558B4EC478BA}" type="pres">
      <dgm:prSet presAssocID="{D914B174-2A4E-4388-A70E-08217D07C67E}" presName="text" presStyleLbl="node1" presStyleIdx="0" presStyleCnt="1">
        <dgm:presLayoutVars>
          <dgm:bulletEnabled val="1"/>
        </dgm:presLayoutVars>
      </dgm:prSet>
      <dgm:spPr/>
    </dgm:pt>
  </dgm:ptLst>
  <dgm:cxnLst>
    <dgm:cxn modelId="{3F973722-B933-4294-A233-943AD7BA9CC5}" type="presOf" srcId="{7D7783AA-95EB-4615-9903-42690B66A7EE}" destId="{C3BB20C3-7F3C-46F6-9F8D-123B88034D12}" srcOrd="0" destOrd="0" presId="urn:microsoft.com/office/officeart/2005/8/layout/vList4"/>
    <dgm:cxn modelId="{0E523A87-0B76-41BE-BD8F-24867AEE5256}" type="presOf" srcId="{D914B174-2A4E-4388-A70E-08217D07C67E}" destId="{BD6BF8BF-7E7A-4AA4-87DF-558B4EC478BA}" srcOrd="1" destOrd="0" presId="urn:microsoft.com/office/officeart/2005/8/layout/vList4"/>
    <dgm:cxn modelId="{CCCA65A0-4A92-4012-827A-4BBF3B7D410F}" srcId="{7D7783AA-95EB-4615-9903-42690B66A7EE}" destId="{D914B174-2A4E-4388-A70E-08217D07C67E}" srcOrd="0" destOrd="0" parTransId="{8EE2A6B9-A54E-4CAF-A6FA-AE82644A3372}" sibTransId="{0A384FFC-BD2A-47A4-BD11-CA5FE6B359CA}"/>
    <dgm:cxn modelId="{AFED0FBE-7CA7-4C41-B599-D63DD3ABE2F0}" type="presOf" srcId="{D914B174-2A4E-4388-A70E-08217D07C67E}" destId="{757A0AA2-CF0B-41B2-8E5F-3430070619AE}" srcOrd="0" destOrd="0" presId="urn:microsoft.com/office/officeart/2005/8/layout/vList4"/>
    <dgm:cxn modelId="{D7ABE1F7-2083-43D0-80B0-4DC85F1E09BC}" type="presParOf" srcId="{C3BB20C3-7F3C-46F6-9F8D-123B88034D12}" destId="{75B9FD93-33B4-45CD-AD1F-DD9DA24FB0BA}" srcOrd="0" destOrd="0" presId="urn:microsoft.com/office/officeart/2005/8/layout/vList4"/>
    <dgm:cxn modelId="{EC40276C-659A-4DFC-99A8-665718F09101}" type="presParOf" srcId="{75B9FD93-33B4-45CD-AD1F-DD9DA24FB0BA}" destId="{757A0AA2-CF0B-41B2-8E5F-3430070619AE}" srcOrd="0" destOrd="0" presId="urn:microsoft.com/office/officeart/2005/8/layout/vList4"/>
    <dgm:cxn modelId="{C6850432-E93B-4B89-BB5E-0ACD9C305FDD}" type="presParOf" srcId="{75B9FD93-33B4-45CD-AD1F-DD9DA24FB0BA}" destId="{0D008E5A-A093-4EC2-86B6-6708F6DBAAB3}" srcOrd="1" destOrd="0" presId="urn:microsoft.com/office/officeart/2005/8/layout/vList4"/>
    <dgm:cxn modelId="{72AFBADA-D35C-4DF9-8A5E-CAF04622DB9A}" type="presParOf" srcId="{75B9FD93-33B4-45CD-AD1F-DD9DA24FB0BA}" destId="{BD6BF8BF-7E7A-4AA4-87DF-558B4EC478BA}" srcOrd="2" destOrd="0" presId="urn:microsoft.com/office/officeart/2005/8/layout/vList4"/>
  </dgm:cxnLst>
  <dgm:bg/>
  <dgm:whole/>
  <dgm:extLst>
    <a:ext uri="http://schemas.microsoft.com/office/drawing/2008/diagram">
      <dsp:dataModelExt xmlns:dsp="http://schemas.microsoft.com/office/drawing/2008/diagram" relId="rId29" minVer="http://schemas.openxmlformats.org/drawingml/2006/diagram"/>
    </a:ext>
  </dgm:extLst>
</dgm:dataModel>
</file>

<file path=xl/diagrams/data3.xml><?xml version="1.0" encoding="utf-8"?>
<dgm:dataModel xmlns:dgm="http://schemas.openxmlformats.org/drawingml/2006/diagram" xmlns:a="http://schemas.openxmlformats.org/drawingml/2006/main">
  <dgm:ptLst>
    <dgm:pt modelId="{63DA9D64-3F3C-4452-ACDA-9B90AE3EA532}" type="doc">
      <dgm:prSet loTypeId="urn:microsoft.com/office/officeart/2005/8/layout/vList4" loCatId="list" qsTypeId="urn:microsoft.com/office/officeart/2005/8/quickstyle/simple1" qsCatId="simple" csTypeId="urn:microsoft.com/office/officeart/2005/8/colors/accent1_2" csCatId="accent1" phldr="1"/>
      <dgm:spPr/>
    </dgm:pt>
    <dgm:pt modelId="{6EEFE967-9D5F-41D1-A3AF-747A263F060C}">
      <dgm:prSet phldrT="[Texto]" custT="1"/>
      <dgm:spPr/>
      <dgm:t>
        <a:bodyPr/>
        <a:lstStyle/>
        <a:p>
          <a:r>
            <a:rPr lang="pt-BR" sz="1200"/>
            <a:t> Previsão de vendas usando o excel.</a:t>
          </a:r>
        </a:p>
      </dgm:t>
    </dgm:pt>
    <dgm:pt modelId="{73E1B965-CBD6-42E6-A0C7-9237B3DE061C}" type="parTrans" cxnId="{1059C9F3-4971-4C4F-97A7-4AD92E850507}">
      <dgm:prSet/>
      <dgm:spPr/>
      <dgm:t>
        <a:bodyPr/>
        <a:lstStyle/>
        <a:p>
          <a:endParaRPr lang="pt-BR"/>
        </a:p>
      </dgm:t>
    </dgm:pt>
    <dgm:pt modelId="{4B0CD9BD-0810-4FD6-91E9-086490ADE937}" type="sibTrans" cxnId="{1059C9F3-4971-4C4F-97A7-4AD92E850507}">
      <dgm:prSet/>
      <dgm:spPr/>
      <dgm:t>
        <a:bodyPr/>
        <a:lstStyle/>
        <a:p>
          <a:endParaRPr lang="pt-BR"/>
        </a:p>
      </dgm:t>
    </dgm:pt>
    <dgm:pt modelId="{EABF38B3-244A-41D3-B2B7-24E4F7F6A4A0}" type="pres">
      <dgm:prSet presAssocID="{63DA9D64-3F3C-4452-ACDA-9B90AE3EA532}" presName="linear" presStyleCnt="0">
        <dgm:presLayoutVars>
          <dgm:dir/>
          <dgm:resizeHandles val="exact"/>
        </dgm:presLayoutVars>
      </dgm:prSet>
      <dgm:spPr/>
    </dgm:pt>
    <dgm:pt modelId="{221A140B-7F1A-4F74-8A4A-66CDFBBEF2A3}" type="pres">
      <dgm:prSet presAssocID="{6EEFE967-9D5F-41D1-A3AF-747A263F060C}" presName="comp" presStyleCnt="0"/>
      <dgm:spPr/>
    </dgm:pt>
    <dgm:pt modelId="{FEA0E3F0-349B-4CA5-B78B-919B8E56331B}" type="pres">
      <dgm:prSet presAssocID="{6EEFE967-9D5F-41D1-A3AF-747A263F060C}" presName="box" presStyleLbl="node1" presStyleIdx="0" presStyleCnt="1"/>
      <dgm:spPr/>
    </dgm:pt>
    <dgm:pt modelId="{449EC321-9E23-4E56-A0AF-499CC55D11EE}" type="pres">
      <dgm:prSet presAssocID="{6EEFE967-9D5F-41D1-A3AF-747A263F060C}" presName="img" presStyleLbl="fgImgPlace1" presStyleIdx="0" presStyleCnt="1"/>
      <dgm:spPr>
        <a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  <a:ext uri="{837473B0-CC2E-450A-ABE3-18F120FF3D39}">
                <a1611:picAttrSrcUrl xmlns:a1611="http://schemas.microsoft.com/office/drawing/2016/11/main" r:id="rId2"/>
              </a:ext>
            </a:extLst>
          </a:blip>
          <a:srcRect/>
          <a:stretch>
            <a:fillRect l="-120000" r="-120000"/>
          </a:stretch>
        </a:blipFill>
      </dgm:spPr>
    </dgm:pt>
    <dgm:pt modelId="{30BB81A6-E8A4-4C5E-9384-A2F779277DE7}" type="pres">
      <dgm:prSet presAssocID="{6EEFE967-9D5F-41D1-A3AF-747A263F060C}" presName="text" presStyleLbl="node1" presStyleIdx="0" presStyleCnt="1">
        <dgm:presLayoutVars>
          <dgm:bulletEnabled val="1"/>
        </dgm:presLayoutVars>
      </dgm:prSet>
      <dgm:spPr/>
    </dgm:pt>
  </dgm:ptLst>
  <dgm:cxnLst>
    <dgm:cxn modelId="{F08E631E-8BD7-4CEE-8B65-92CE7F49C759}" type="presOf" srcId="{6EEFE967-9D5F-41D1-A3AF-747A263F060C}" destId="{30BB81A6-E8A4-4C5E-9384-A2F779277DE7}" srcOrd="1" destOrd="0" presId="urn:microsoft.com/office/officeart/2005/8/layout/vList4"/>
    <dgm:cxn modelId="{2E687ACE-FBA0-41AE-B12A-AB087556360D}" type="presOf" srcId="{63DA9D64-3F3C-4452-ACDA-9B90AE3EA532}" destId="{EABF38B3-244A-41D3-B2B7-24E4F7F6A4A0}" srcOrd="0" destOrd="0" presId="urn:microsoft.com/office/officeart/2005/8/layout/vList4"/>
    <dgm:cxn modelId="{DBC4B1EE-267E-47A4-8704-FA77734DF6F9}" type="presOf" srcId="{6EEFE967-9D5F-41D1-A3AF-747A263F060C}" destId="{FEA0E3F0-349B-4CA5-B78B-919B8E56331B}" srcOrd="0" destOrd="0" presId="urn:microsoft.com/office/officeart/2005/8/layout/vList4"/>
    <dgm:cxn modelId="{1059C9F3-4971-4C4F-97A7-4AD92E850507}" srcId="{63DA9D64-3F3C-4452-ACDA-9B90AE3EA532}" destId="{6EEFE967-9D5F-41D1-A3AF-747A263F060C}" srcOrd="0" destOrd="0" parTransId="{73E1B965-CBD6-42E6-A0C7-9237B3DE061C}" sibTransId="{4B0CD9BD-0810-4FD6-91E9-086490ADE937}"/>
    <dgm:cxn modelId="{9016DF32-220E-4281-A4AC-CC88DEF1BD04}" type="presParOf" srcId="{EABF38B3-244A-41D3-B2B7-24E4F7F6A4A0}" destId="{221A140B-7F1A-4F74-8A4A-66CDFBBEF2A3}" srcOrd="0" destOrd="0" presId="urn:microsoft.com/office/officeart/2005/8/layout/vList4"/>
    <dgm:cxn modelId="{362328A0-50E5-46EA-B3DA-B52B4735EBC0}" type="presParOf" srcId="{221A140B-7F1A-4F74-8A4A-66CDFBBEF2A3}" destId="{FEA0E3F0-349B-4CA5-B78B-919B8E56331B}" srcOrd="0" destOrd="0" presId="urn:microsoft.com/office/officeart/2005/8/layout/vList4"/>
    <dgm:cxn modelId="{0E7C7BBB-2748-4186-9511-68436AE6232C}" type="presParOf" srcId="{221A140B-7F1A-4F74-8A4A-66CDFBBEF2A3}" destId="{449EC321-9E23-4E56-A0AF-499CC55D11EE}" srcOrd="1" destOrd="0" presId="urn:microsoft.com/office/officeart/2005/8/layout/vList4"/>
    <dgm:cxn modelId="{26A8BABD-218A-432D-8E56-9FAC510ABA3F}" type="presParOf" srcId="{221A140B-7F1A-4F74-8A4A-66CDFBBEF2A3}" destId="{30BB81A6-E8A4-4C5E-9384-A2F779277DE7}" srcOrd="2" destOrd="0" presId="urn:microsoft.com/office/officeart/2005/8/layout/vList4"/>
  </dgm:cxnLst>
  <dgm:bg/>
  <dgm:whole/>
  <dgm:extLst>
    <a:ext uri="http://schemas.microsoft.com/office/drawing/2008/diagram">
      <dsp:dataModelExt xmlns:dsp="http://schemas.microsoft.com/office/drawing/2008/diagram" relId="rId35" minVer="http://schemas.openxmlformats.org/drawingml/2006/diagram"/>
    </a:ext>
  </dgm:extLst>
</dgm:dataModel>
</file>

<file path=xl/diagrams/data4.xml><?xml version="1.0" encoding="utf-8"?>
<dgm:dataModel xmlns:dgm="http://schemas.openxmlformats.org/drawingml/2006/diagram" xmlns:a="http://schemas.openxmlformats.org/drawingml/2006/main">
  <dgm:ptLst>
    <dgm:pt modelId="{27B535D7-96CF-4156-B42E-DF06F9CC6FBD}" type="doc">
      <dgm:prSet loTypeId="urn:microsoft.com/office/officeart/2005/8/layout/vList4" loCatId="list" qsTypeId="urn:microsoft.com/office/officeart/2005/8/quickstyle/simple1" qsCatId="simple" csTypeId="urn:microsoft.com/office/officeart/2005/8/colors/accent1_2" csCatId="accent1" phldr="1"/>
      <dgm:spPr/>
    </dgm:pt>
    <dgm:pt modelId="{49AB4446-10BE-47AC-8A86-39892FFBC2AC}">
      <dgm:prSet phldrT="[Texto]" custT="1"/>
      <dgm:spPr/>
      <dgm:t>
        <a:bodyPr/>
        <a:lstStyle/>
        <a:p>
          <a:r>
            <a:rPr lang="pt-BR" sz="1100"/>
            <a:t>Como fazer cálculo de porcentagem.</a:t>
          </a:r>
        </a:p>
        <a:p>
          <a:r>
            <a:rPr lang="pt-BR" sz="1100"/>
            <a:t>calculadora.</a:t>
          </a:r>
        </a:p>
      </dgm:t>
    </dgm:pt>
    <dgm:pt modelId="{AB80B22D-8F24-47A9-A9CF-76A846105FA5}" type="parTrans" cxnId="{641BC5F4-26E3-4896-B47E-FE2F85FAA79A}">
      <dgm:prSet/>
      <dgm:spPr/>
      <dgm:t>
        <a:bodyPr/>
        <a:lstStyle/>
        <a:p>
          <a:endParaRPr lang="pt-BR"/>
        </a:p>
      </dgm:t>
    </dgm:pt>
    <dgm:pt modelId="{6647B66E-4184-497C-B1DC-8E44F3947A2B}" type="sibTrans" cxnId="{641BC5F4-26E3-4896-B47E-FE2F85FAA79A}">
      <dgm:prSet/>
      <dgm:spPr/>
      <dgm:t>
        <a:bodyPr/>
        <a:lstStyle/>
        <a:p>
          <a:endParaRPr lang="pt-BR"/>
        </a:p>
      </dgm:t>
    </dgm:pt>
    <dgm:pt modelId="{92C8A8FB-305C-40E6-AE4D-C6B40DC347E8}" type="pres">
      <dgm:prSet presAssocID="{27B535D7-96CF-4156-B42E-DF06F9CC6FBD}" presName="linear" presStyleCnt="0">
        <dgm:presLayoutVars>
          <dgm:dir/>
          <dgm:resizeHandles val="exact"/>
        </dgm:presLayoutVars>
      </dgm:prSet>
      <dgm:spPr/>
    </dgm:pt>
    <dgm:pt modelId="{65731FBD-2527-4EE3-B645-1D0603A5BA58}" type="pres">
      <dgm:prSet presAssocID="{49AB4446-10BE-47AC-8A86-39892FFBC2AC}" presName="comp" presStyleCnt="0"/>
      <dgm:spPr/>
    </dgm:pt>
    <dgm:pt modelId="{51ACE788-E864-4C07-8A6C-7D98E1A62810}" type="pres">
      <dgm:prSet presAssocID="{49AB4446-10BE-47AC-8A86-39892FFBC2AC}" presName="box" presStyleLbl="node1" presStyleIdx="0" presStyleCnt="1"/>
      <dgm:spPr/>
    </dgm:pt>
    <dgm:pt modelId="{FBA15BB1-BE96-4AE3-B1F8-4577C75C42AA}" type="pres">
      <dgm:prSet presAssocID="{49AB4446-10BE-47AC-8A86-39892FFBC2AC}" presName="img" presStyleLbl="fgImgPlace1" presStyleIdx="0" presStyleCnt="1"/>
      <dgm:spPr>
        <a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  <a:ext uri="{837473B0-CC2E-450A-ABE3-18F120FF3D39}">
                <a1611:picAttrSrcUrl xmlns:a1611="http://schemas.microsoft.com/office/drawing/2016/11/main" r:id="rId2"/>
              </a:ext>
            </a:extLst>
          </a:blip>
          <a:srcRect/>
          <a:stretch>
            <a:fillRect l="-136000" r="-136000"/>
          </a:stretch>
        </a:blipFill>
      </dgm:spPr>
    </dgm:pt>
    <dgm:pt modelId="{78BC598E-CD35-4C48-B2EF-94EAEA20FECD}" type="pres">
      <dgm:prSet presAssocID="{49AB4446-10BE-47AC-8A86-39892FFBC2AC}" presName="text" presStyleLbl="node1" presStyleIdx="0" presStyleCnt="1">
        <dgm:presLayoutVars>
          <dgm:bulletEnabled val="1"/>
        </dgm:presLayoutVars>
      </dgm:prSet>
      <dgm:spPr/>
    </dgm:pt>
  </dgm:ptLst>
  <dgm:cxnLst>
    <dgm:cxn modelId="{8E0EFB9B-5F0D-4B88-A269-13B5FA1DC723}" type="presOf" srcId="{27B535D7-96CF-4156-B42E-DF06F9CC6FBD}" destId="{92C8A8FB-305C-40E6-AE4D-C6B40DC347E8}" srcOrd="0" destOrd="0" presId="urn:microsoft.com/office/officeart/2005/8/layout/vList4"/>
    <dgm:cxn modelId="{9FF33FAA-BBFA-4E98-B8E4-22C4CABE5F2B}" type="presOf" srcId="{49AB4446-10BE-47AC-8A86-39892FFBC2AC}" destId="{78BC598E-CD35-4C48-B2EF-94EAEA20FECD}" srcOrd="1" destOrd="0" presId="urn:microsoft.com/office/officeart/2005/8/layout/vList4"/>
    <dgm:cxn modelId="{AE6C89AE-7A40-405D-91F3-FF01AF4FA572}" type="presOf" srcId="{49AB4446-10BE-47AC-8A86-39892FFBC2AC}" destId="{51ACE788-E864-4C07-8A6C-7D98E1A62810}" srcOrd="0" destOrd="0" presId="urn:microsoft.com/office/officeart/2005/8/layout/vList4"/>
    <dgm:cxn modelId="{641BC5F4-26E3-4896-B47E-FE2F85FAA79A}" srcId="{27B535D7-96CF-4156-B42E-DF06F9CC6FBD}" destId="{49AB4446-10BE-47AC-8A86-39892FFBC2AC}" srcOrd="0" destOrd="0" parTransId="{AB80B22D-8F24-47A9-A9CF-76A846105FA5}" sibTransId="{6647B66E-4184-497C-B1DC-8E44F3947A2B}"/>
    <dgm:cxn modelId="{6DAF79DA-560B-42F3-A001-40125C3B9311}" type="presParOf" srcId="{92C8A8FB-305C-40E6-AE4D-C6B40DC347E8}" destId="{65731FBD-2527-4EE3-B645-1D0603A5BA58}" srcOrd="0" destOrd="0" presId="urn:microsoft.com/office/officeart/2005/8/layout/vList4"/>
    <dgm:cxn modelId="{4073D729-B06F-4E0D-B2E9-79081736CC16}" type="presParOf" srcId="{65731FBD-2527-4EE3-B645-1D0603A5BA58}" destId="{51ACE788-E864-4C07-8A6C-7D98E1A62810}" srcOrd="0" destOrd="0" presId="urn:microsoft.com/office/officeart/2005/8/layout/vList4"/>
    <dgm:cxn modelId="{363D014E-1963-46FB-8ECC-F098D4340230}" type="presParOf" srcId="{65731FBD-2527-4EE3-B645-1D0603A5BA58}" destId="{FBA15BB1-BE96-4AE3-B1F8-4577C75C42AA}" srcOrd="1" destOrd="0" presId="urn:microsoft.com/office/officeart/2005/8/layout/vList4"/>
    <dgm:cxn modelId="{86A03224-3DFA-4549-8666-3951247ECCEC}" type="presParOf" srcId="{65731FBD-2527-4EE3-B645-1D0603A5BA58}" destId="{78BC598E-CD35-4C48-B2EF-94EAEA20FECD}" srcOrd="2" destOrd="0" presId="urn:microsoft.com/office/officeart/2005/8/layout/vList4"/>
  </dgm:cxnLst>
  <dgm:bg/>
  <dgm:whole/>
  <dgm:extLst>
    <a:ext uri="http://schemas.microsoft.com/office/drawing/2008/diagram">
      <dsp:dataModelExt xmlns:dsp="http://schemas.microsoft.com/office/drawing/2008/diagram" relId="rId41" minVer="http://schemas.openxmlformats.org/drawingml/2006/diagram"/>
    </a:ext>
  </dgm:extLst>
</dgm:dataModel>
</file>

<file path=xl/diagrams/drawing1.xml><?xml version="1.0" encoding="utf-8"?>
<dsp:drawing xmlns:dgm="http://schemas.openxmlformats.org/drawingml/2006/diagram" xmlns:dsp="http://schemas.microsoft.com/office/drawing/2008/diagram" xmlns:a="http://schemas.openxmlformats.org/drawingml/2006/main">
  <dsp:spTree>
    <dsp:nvGrpSpPr>
      <dsp:cNvPr id="0" name=""/>
      <dsp:cNvGrpSpPr/>
    </dsp:nvGrpSpPr>
    <dsp:grpSpPr/>
    <dsp:sp modelId="{D171A630-E324-4E69-A42A-4B0341373480}">
      <dsp:nvSpPr>
        <dsp:cNvPr id="0" name=""/>
        <dsp:cNvSpPr/>
      </dsp:nvSpPr>
      <dsp:spPr>
        <a:xfrm>
          <a:off x="0" y="0"/>
          <a:ext cx="1304925" cy="633746"/>
        </a:xfrm>
        <a:prstGeom prst="roundRect">
          <a:avLst>
            <a:gd name="adj" fmla="val 10000"/>
          </a:avLst>
        </a:prstGeom>
        <a:solidFill>
          <a:schemeClr val="accent1">
            <a:hueOff val="0"/>
            <a:satOff val="0"/>
            <a:lumOff val="0"/>
            <a:alphaOff val="0"/>
          </a:schemeClr>
        </a:solidFill>
        <a:ln w="127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38100" tIns="38100" rIns="38100" bIns="38100" numCol="1" spcCol="1270" anchor="ctr" anchorCtr="0">
          <a:noAutofit/>
        </a:bodyPr>
        <a:lstStyle/>
        <a:p>
          <a:pPr marL="0" lvl="0" indent="0" algn="l" defTabSz="4445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pt-BR" sz="1000" b="1" kern="1200"/>
            <a:t>Vídeo demostração</a:t>
          </a:r>
        </a:p>
        <a:p>
          <a:pPr marL="0" lvl="0" indent="0" algn="l" defTabSz="4445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pt-BR" sz="1000" b="1" kern="1200"/>
            <a:t>da atualização do sistema . clic.</a:t>
          </a:r>
          <a:endParaRPr lang="pt-BR" sz="1000" kern="1200"/>
        </a:p>
      </dsp:txBody>
      <dsp:txXfrm>
        <a:off x="324297" y="0"/>
        <a:ext cx="980627" cy="633746"/>
      </dsp:txXfrm>
    </dsp:sp>
    <dsp:sp modelId="{34CF7157-1171-4B27-A544-8129DC1D3F51}">
      <dsp:nvSpPr>
        <dsp:cNvPr id="0" name=""/>
        <dsp:cNvSpPr/>
      </dsp:nvSpPr>
      <dsp:spPr>
        <a:xfrm>
          <a:off x="63312" y="63622"/>
          <a:ext cx="260985" cy="506500"/>
        </a:xfrm>
        <a:prstGeom prst="roundRect">
          <a:avLst>
            <a:gd name="adj" fmla="val 10000"/>
          </a:avLst>
        </a:prstGeom>
        <a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 l="-150000" r="-150000"/>
          </a:stretch>
        </a:blipFill>
        <a:ln w="127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</dsp:sp>
  </dsp:spTree>
</dsp:drawing>
</file>

<file path=xl/diagrams/drawing2.xml><?xml version="1.0" encoding="utf-8"?>
<dsp:drawing xmlns:dgm="http://schemas.openxmlformats.org/drawingml/2006/diagram" xmlns:dsp="http://schemas.microsoft.com/office/drawing/2008/diagram" xmlns:a="http://schemas.openxmlformats.org/drawingml/2006/main">
  <dsp:spTree>
    <dsp:nvGrpSpPr>
      <dsp:cNvPr id="0" name=""/>
      <dsp:cNvGrpSpPr/>
    </dsp:nvGrpSpPr>
    <dsp:grpSpPr/>
    <dsp:sp modelId="{757A0AA2-CF0B-41B2-8E5F-3430070619AE}">
      <dsp:nvSpPr>
        <dsp:cNvPr id="0" name=""/>
        <dsp:cNvSpPr/>
      </dsp:nvSpPr>
      <dsp:spPr>
        <a:xfrm>
          <a:off x="0" y="0"/>
          <a:ext cx="1285875" cy="650695"/>
        </a:xfrm>
        <a:prstGeom prst="roundRect">
          <a:avLst>
            <a:gd name="adj" fmla="val 10000"/>
          </a:avLst>
        </a:prstGeom>
        <a:solidFill>
          <a:schemeClr val="accent1">
            <a:hueOff val="0"/>
            <a:satOff val="0"/>
            <a:lumOff val="0"/>
            <a:alphaOff val="0"/>
          </a:schemeClr>
        </a:solidFill>
        <a:ln w="127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41910" tIns="41910" rIns="41910" bIns="41910" numCol="1" spcCol="1270" anchor="ctr" anchorCtr="0">
          <a:noAutofit/>
        </a:bodyPr>
        <a:lstStyle/>
        <a:p>
          <a:pPr marL="0" lvl="0" indent="0" algn="l" defTabSz="466725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pt-BR" sz="1050" b="1" kern="1200"/>
            <a:t>Curso excel 100% gratuito, clic e confira!!!</a:t>
          </a:r>
        </a:p>
      </dsp:txBody>
      <dsp:txXfrm>
        <a:off x="322244" y="0"/>
        <a:ext cx="963630" cy="650695"/>
      </dsp:txXfrm>
    </dsp:sp>
    <dsp:sp modelId="{0D008E5A-A093-4EC2-86B6-6708F6DBAAB3}">
      <dsp:nvSpPr>
        <dsp:cNvPr id="0" name=""/>
        <dsp:cNvSpPr/>
      </dsp:nvSpPr>
      <dsp:spPr>
        <a:xfrm>
          <a:off x="65069" y="65069"/>
          <a:ext cx="257175" cy="520556"/>
        </a:xfrm>
        <a:prstGeom prst="roundRect">
          <a:avLst>
            <a:gd name="adj" fmla="val 10000"/>
          </a:avLst>
        </a:prstGeom>
        <a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 l="-136000" r="-136000"/>
          </a:stretch>
        </a:blipFill>
        <a:ln w="127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</dsp:sp>
  </dsp:spTree>
</dsp:drawing>
</file>

<file path=xl/diagrams/drawing3.xml><?xml version="1.0" encoding="utf-8"?>
<dsp:drawing xmlns:dgm="http://schemas.openxmlformats.org/drawingml/2006/diagram" xmlns:dsp="http://schemas.microsoft.com/office/drawing/2008/diagram" xmlns:a="http://schemas.openxmlformats.org/drawingml/2006/main">
  <dsp:spTree>
    <dsp:nvGrpSpPr>
      <dsp:cNvPr id="0" name=""/>
      <dsp:cNvGrpSpPr/>
    </dsp:nvGrpSpPr>
    <dsp:grpSpPr/>
    <dsp:sp modelId="{FEA0E3F0-349B-4CA5-B78B-919B8E56331B}">
      <dsp:nvSpPr>
        <dsp:cNvPr id="0" name=""/>
        <dsp:cNvSpPr/>
      </dsp:nvSpPr>
      <dsp:spPr>
        <a:xfrm>
          <a:off x="0" y="0"/>
          <a:ext cx="1276350" cy="709871"/>
        </a:xfrm>
        <a:prstGeom prst="roundRect">
          <a:avLst>
            <a:gd name="adj" fmla="val 10000"/>
          </a:avLst>
        </a:prstGeom>
        <a:solidFill>
          <a:schemeClr val="accent1">
            <a:hueOff val="0"/>
            <a:satOff val="0"/>
            <a:lumOff val="0"/>
            <a:alphaOff val="0"/>
          </a:schemeClr>
        </a:solidFill>
        <a:ln w="127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45720" tIns="45720" rIns="45720" bIns="45720" numCol="1" spcCol="1270" anchor="ctr" anchorCtr="0">
          <a:noAutofit/>
        </a:bodyPr>
        <a:lstStyle/>
        <a:p>
          <a:pPr marL="0" lvl="0" indent="0" algn="l" defTabSz="5334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pt-BR" sz="1200" kern="1200"/>
            <a:t> Previsão de vendas usando o excel.</a:t>
          </a:r>
        </a:p>
      </dsp:txBody>
      <dsp:txXfrm>
        <a:off x="326257" y="0"/>
        <a:ext cx="950092" cy="709871"/>
      </dsp:txXfrm>
    </dsp:sp>
    <dsp:sp modelId="{449EC321-9E23-4E56-A0AF-499CC55D11EE}">
      <dsp:nvSpPr>
        <dsp:cNvPr id="0" name=""/>
        <dsp:cNvSpPr/>
      </dsp:nvSpPr>
      <dsp:spPr>
        <a:xfrm>
          <a:off x="70987" y="70987"/>
          <a:ext cx="255270" cy="567896"/>
        </a:xfrm>
        <a:prstGeom prst="roundRect">
          <a:avLst>
            <a:gd name="adj" fmla="val 10000"/>
          </a:avLst>
        </a:prstGeom>
        <a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  <a:ext uri="{837473B0-CC2E-450A-ABE3-18F120FF3D39}">
                <a1611:picAttrSrcUrl xmlns:a1611="http://schemas.microsoft.com/office/drawing/2016/11/main" r:id="rId2"/>
              </a:ext>
            </a:extLst>
          </a:blip>
          <a:srcRect/>
          <a:stretch>
            <a:fillRect l="-120000" r="-120000"/>
          </a:stretch>
        </a:blipFill>
        <a:ln w="127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</dsp:sp>
  </dsp:spTree>
</dsp:drawing>
</file>

<file path=xl/diagrams/drawing4.xml><?xml version="1.0" encoding="utf-8"?>
<dsp:drawing xmlns:dgm="http://schemas.openxmlformats.org/drawingml/2006/diagram" xmlns:dsp="http://schemas.microsoft.com/office/drawing/2008/diagram" xmlns:a="http://schemas.openxmlformats.org/drawingml/2006/main">
  <dsp:spTree>
    <dsp:nvGrpSpPr>
      <dsp:cNvPr id="0" name=""/>
      <dsp:cNvGrpSpPr/>
    </dsp:nvGrpSpPr>
    <dsp:grpSpPr/>
    <dsp:sp modelId="{51ACE788-E864-4C07-8A6C-7D98E1A62810}">
      <dsp:nvSpPr>
        <dsp:cNvPr id="0" name=""/>
        <dsp:cNvSpPr/>
      </dsp:nvSpPr>
      <dsp:spPr>
        <a:xfrm>
          <a:off x="0" y="0"/>
          <a:ext cx="1276350" cy="629633"/>
        </a:xfrm>
        <a:prstGeom prst="roundRect">
          <a:avLst>
            <a:gd name="adj" fmla="val 10000"/>
          </a:avLst>
        </a:prstGeom>
        <a:solidFill>
          <a:schemeClr val="accent1">
            <a:hueOff val="0"/>
            <a:satOff val="0"/>
            <a:lumOff val="0"/>
            <a:alphaOff val="0"/>
          </a:schemeClr>
        </a:solidFill>
        <a:ln w="127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41910" tIns="41910" rIns="41910" bIns="41910" numCol="1" spcCol="1270" anchor="ctr" anchorCtr="0">
          <a:noAutofit/>
        </a:bodyPr>
        <a:lstStyle/>
        <a:p>
          <a:pPr marL="0" lvl="0" indent="0" algn="l" defTabSz="48895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pt-BR" sz="1100" kern="1200"/>
            <a:t>Como fazer cálculo de porcentagem.</a:t>
          </a:r>
        </a:p>
        <a:p>
          <a:pPr marL="0" lvl="0" indent="0" algn="l" defTabSz="48895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pt-BR" sz="1100" kern="1200"/>
            <a:t>calculadora.</a:t>
          </a:r>
        </a:p>
      </dsp:txBody>
      <dsp:txXfrm>
        <a:off x="318233" y="0"/>
        <a:ext cx="958116" cy="629633"/>
      </dsp:txXfrm>
    </dsp:sp>
    <dsp:sp modelId="{FBA15BB1-BE96-4AE3-B1F8-4577C75C42AA}">
      <dsp:nvSpPr>
        <dsp:cNvPr id="0" name=""/>
        <dsp:cNvSpPr/>
      </dsp:nvSpPr>
      <dsp:spPr>
        <a:xfrm>
          <a:off x="62963" y="62963"/>
          <a:ext cx="255270" cy="503706"/>
        </a:xfrm>
        <a:prstGeom prst="roundRect">
          <a:avLst>
            <a:gd name="adj" fmla="val 10000"/>
          </a:avLst>
        </a:prstGeom>
        <a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  <a:ext uri="{837473B0-CC2E-450A-ABE3-18F120FF3D39}">
                <a1611:picAttrSrcUrl xmlns:a1611="http://schemas.microsoft.com/office/drawing/2016/11/main" r:id="rId2"/>
              </a:ext>
            </a:extLst>
          </a:blip>
          <a:srcRect/>
          <a:stretch>
            <a:fillRect l="-136000" r="-136000"/>
          </a:stretch>
        </a:blipFill>
        <a:ln w="127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</dsp:sp>
  </dsp:spTree>
</dsp:drawing>
</file>

<file path=xl/diagrams/layout1.xml><?xml version="1.0" encoding="utf-8"?>
<dgm:layoutDef xmlns:dgm="http://schemas.openxmlformats.org/drawingml/2006/diagram" xmlns:a="http://schemas.openxmlformats.org/drawingml/2006/main" uniqueId="urn:microsoft.com/office/officeart/2005/8/layout/vList4">
  <dgm:title val=""/>
  <dgm:desc val=""/>
  <dgm:catLst>
    <dgm:cat type="list" pri="13000"/>
    <dgm:cat type="picture" pri="26000"/>
    <dgm:cat type="pictureconvert" pri="26000"/>
  </dgm:catLst>
  <dgm:sampData>
    <dgm:dataModel>
      <dgm:ptLst>
        <dgm:pt modelId="0" type="doc"/>
        <dgm:pt modelId="1">
          <dgm:prSet phldr="1"/>
        </dgm:pt>
        <dgm:pt modelId="11">
          <dgm:prSet phldr="1"/>
        </dgm:pt>
        <dgm:pt modelId="12">
          <dgm:prSet phldr="1"/>
        </dgm:pt>
        <dgm:pt modelId="2">
          <dgm:prSet phldr="1"/>
        </dgm:pt>
        <dgm:pt modelId="21">
          <dgm:prSet phldr="1"/>
        </dgm:pt>
        <dgm:pt modelId="22">
          <dgm:prSet phldr="1"/>
        </dgm:pt>
        <dgm:pt modelId="3">
          <dgm:prSet phldr="1"/>
        </dgm:pt>
        <dgm:pt modelId="31">
          <dgm:prSet phldr="1"/>
        </dgm:pt>
        <dgm:pt modelId="32">
          <dgm:prSet phldr="1"/>
        </dgm:pt>
      </dgm:ptLst>
      <dgm:cxnLst>
        <dgm:cxn modelId="4" srcId="0" destId="1" srcOrd="0" destOrd="0"/>
        <dgm:cxn modelId="5" srcId="0" destId="2" srcOrd="1" destOrd="0"/>
        <dgm:cxn modelId="13" srcId="1" destId="11" srcOrd="0" destOrd="0"/>
        <dgm:cxn modelId="14" srcId="1" destId="12" srcOrd="0" destOrd="0"/>
        <dgm:cxn modelId="23" srcId="2" destId="21" srcOrd="0" destOrd="0"/>
        <dgm:cxn modelId="24" srcId="2" destId="22" srcOrd="0" destOrd="0"/>
        <dgm:cxn modelId="33" srcId="3" destId="31" srcOrd="0" destOrd="0"/>
        <dgm:cxn modelId="34" srcId="3" destId="32" srcOrd="0" destOrd="0"/>
      </dgm:cxnLst>
      <dgm:bg/>
      <dgm:whole/>
    </dgm:dataModel>
  </dgm:sampData>
  <dgm:styleData>
    <dgm:dataModel>
      <dgm:ptLst>
        <dgm:pt modelId="0" type="doc"/>
        <dgm:pt modelId="1"/>
        <dgm:pt modelId="2"/>
      </dgm:ptLst>
      <dgm:cxnLst>
        <dgm:cxn modelId="3" srcId="0" destId="1" srcOrd="0" destOrd="0"/>
        <dgm:cxn modelId="4" srcId="0" destId="2" srcOrd="1" destOrd="0"/>
      </dgm:cxnLst>
      <dgm:bg/>
      <dgm:whole/>
    </dgm:dataModel>
  </dgm:styleData>
  <dgm:clrData>
    <dgm:dataModel>
      <dgm:ptLst>
        <dgm:pt modelId="0" type="doc"/>
        <dgm:pt modelId="1"/>
        <dgm:pt modelId="2"/>
        <dgm:pt modelId="3"/>
        <dgm:pt modelId="4"/>
      </dgm:ptLst>
      <dgm:cxnLst>
        <dgm:cxn modelId="5" srcId="0" destId="1" srcOrd="0" destOrd="0"/>
        <dgm:cxn modelId="6" srcId="0" destId="2" srcOrd="1" destOrd="0"/>
        <dgm:cxn modelId="7" srcId="0" destId="3" srcOrd="2" destOrd="0"/>
        <dgm:cxn modelId="8" srcId="0" destId="4" srcOrd="3" destOrd="0"/>
      </dgm:cxnLst>
      <dgm:bg/>
      <dgm:whole/>
    </dgm:dataModel>
  </dgm:clrData>
  <dgm:layoutNode name="linear">
    <dgm:varLst>
      <dgm:dir/>
      <dgm:resizeHandles val="exact"/>
    </dgm:varLst>
    <dgm:alg type="lin">
      <dgm:param type="linDir" val="fromT"/>
      <dgm:param type="vertAlign" val="t"/>
    </dgm:alg>
    <dgm:shape xmlns:r="http://schemas.openxmlformats.org/officeDocument/2006/relationships" r:blip="">
      <dgm:adjLst/>
    </dgm:shape>
    <dgm:presOf/>
    <dgm:constrLst>
      <dgm:constr type="w" for="ch" forName="comp" refType="w"/>
      <dgm:constr type="h" for="ch" forName="comp" refType="h"/>
      <dgm:constr type="h" for="ch" forName="spacer" refType="h" refFor="ch" refForName="comp" op="equ" fact="0.1"/>
      <dgm:constr type="primFontSz" for="des" forName="text" op="equ" val="65"/>
    </dgm:constrLst>
    <dgm:ruleLst/>
    <dgm:forEach name="Name0" axis="ch" ptType="node">
      <dgm:layoutNode name="comp" styleLbl="node1">
        <dgm:alg type="composite"/>
        <dgm:shape xmlns:r="http://schemas.openxmlformats.org/officeDocument/2006/relationships" r:blip="">
          <dgm:adjLst/>
        </dgm:shape>
        <dgm:presOf/>
        <dgm:choose name="Name1">
          <dgm:if name="Name2" func="var" arg="dir" op="equ" val="norm">
            <dgm:constrLst>
              <dgm:constr type="h" for="ch" forName="box" refType="h"/>
              <dgm:constr type="w" for="ch" forName="box" refType="w"/>
              <dgm:constr type="w" for="ch" forName="img" refType="w" refFor="ch" refForName="box" fact="0.2"/>
              <dgm:constr type="h" for="ch" forName="img" refType="h" refFor="ch" refForName="box" fact="0.8"/>
              <dgm:constr type="t" for="ch" forName="img" refType="h" refFor="ch" refForName="box" fact="0.1"/>
              <dgm:constr type="l" for="ch" forName="img" refType="h" refFor="ch" refForName="box" fact="0.1"/>
              <dgm:constr type="h" for="ch" forName="text" refType="h"/>
              <dgm:constr type="l" for="ch" forName="text" refType="r" refFor="ch" refForName="img"/>
              <dgm:constr type="r" for="ch" forName="text" refType="w"/>
            </dgm:constrLst>
          </dgm:if>
          <dgm:else name="Name3">
            <dgm:constrLst>
              <dgm:constr type="h" for="ch" forName="box" refType="h"/>
              <dgm:constr type="w" for="ch" forName="box" refType="w"/>
              <dgm:constr type="w" for="ch" forName="img" refType="w" refFor="ch" refForName="box" fact="0.2"/>
              <dgm:constr type="h" for="ch" forName="img" refType="h" refFor="ch" refForName="box" fact="0.8"/>
              <dgm:constr type="t" for="ch" forName="img" refType="h" refFor="ch" refForName="box" fact="0.1"/>
              <dgm:constr type="r" for="ch" forName="img" refType="w" refFor="ch" refForName="box"/>
              <dgm:constr type="rOff" for="ch" forName="img" refType="h" refFor="ch" refForName="box" fact="-0.1"/>
              <dgm:constr type="h" for="ch" forName="text" refType="h"/>
              <dgm:constr type="r" for="ch" forName="text" refType="l" refFor="ch" refForName="img"/>
              <dgm:constr type="l" for="ch" forName="text"/>
            </dgm:constrLst>
          </dgm:else>
        </dgm:choose>
        <dgm:ruleLst/>
        <dgm:layoutNode name="box" styleLbl="node1">
          <dgm:alg type="sp"/>
          <dgm:shape xmlns:r="http://schemas.openxmlformats.org/officeDocument/2006/relationships" type="roundRect" r:blip="">
            <dgm:adjLst>
              <dgm:adj idx="1" val="0.1"/>
            </dgm:adjLst>
          </dgm:shape>
          <dgm:presOf axis="desOrSelf" ptType="node"/>
          <dgm:constrLst/>
          <dgm:ruleLst/>
        </dgm:layoutNode>
        <dgm:layoutNode name="img" styleLbl="fgImgPlace1">
          <dgm:alg type="sp"/>
          <dgm:shape xmlns:r="http://schemas.openxmlformats.org/officeDocument/2006/relationships" type="roundRect" r:blip="" blipPhldr="1">
            <dgm:adjLst>
              <dgm:adj idx="1" val="0.1"/>
            </dgm:adjLst>
          </dgm:shape>
          <dgm:presOf/>
          <dgm:constrLst/>
          <dgm:ruleLst/>
        </dgm:layoutNode>
        <dgm:layoutNode name="text">
          <dgm:varLst>
            <dgm:bulletEnabled val="1"/>
          </dgm:varLst>
          <dgm:alg type="tx">
            <dgm:param type="parTxLTRAlign" val="l"/>
            <dgm:param type="parTxRTLAlign" val="r"/>
          </dgm:alg>
          <dgm:shape xmlns:r="http://schemas.openxmlformats.org/officeDocument/2006/relationships" type="rect" r:blip="" hideGeom="1">
            <dgm:adjLst/>
          </dgm:shape>
          <dgm:presOf axis="desOrSelf" ptType="node"/>
          <dgm:constrLst>
            <dgm:constr type="tMarg" refType="primFontSz" fact="0.3"/>
            <dgm:constr type="bMarg" refType="primFontSz" fact="0.3"/>
            <dgm:constr type="lMarg" refType="primFontSz" fact="0.3"/>
            <dgm:constr type="rMarg" refType="primFontSz" fact="0.3"/>
          </dgm:constrLst>
          <dgm:ruleLst>
            <dgm:rule type="primFontSz" val="5" fact="NaN" max="NaN"/>
          </dgm:ruleLst>
        </dgm:layoutNode>
      </dgm:layoutNode>
      <dgm:forEach name="Name4" axis="followSib" ptType="sibTrans" cnt="1">
        <dgm:layoutNode name="spacer">
          <dgm:alg type="sp"/>
          <dgm:shape xmlns:r="http://schemas.openxmlformats.org/officeDocument/2006/relationships" r:blip="">
            <dgm:adjLst/>
          </dgm:shape>
          <dgm:presOf axis="self"/>
          <dgm:constrLst/>
          <dgm:ruleLst/>
        </dgm:layoutNode>
      </dgm:forEach>
    </dgm:forEach>
  </dgm:layoutNode>
</dgm:layoutDef>
</file>

<file path=xl/diagrams/layout2.xml><?xml version="1.0" encoding="utf-8"?>
<dgm:layoutDef xmlns:dgm="http://schemas.openxmlformats.org/drawingml/2006/diagram" xmlns:a="http://schemas.openxmlformats.org/drawingml/2006/main" uniqueId="urn:microsoft.com/office/officeart/2005/8/layout/vList4">
  <dgm:title val=""/>
  <dgm:desc val=""/>
  <dgm:catLst>
    <dgm:cat type="list" pri="13000"/>
    <dgm:cat type="picture" pri="26000"/>
    <dgm:cat type="pictureconvert" pri="26000"/>
  </dgm:catLst>
  <dgm:sampData>
    <dgm:dataModel>
      <dgm:ptLst>
        <dgm:pt modelId="0" type="doc"/>
        <dgm:pt modelId="1">
          <dgm:prSet phldr="1"/>
        </dgm:pt>
        <dgm:pt modelId="11">
          <dgm:prSet phldr="1"/>
        </dgm:pt>
        <dgm:pt modelId="12">
          <dgm:prSet phldr="1"/>
        </dgm:pt>
        <dgm:pt modelId="2">
          <dgm:prSet phldr="1"/>
        </dgm:pt>
        <dgm:pt modelId="21">
          <dgm:prSet phldr="1"/>
        </dgm:pt>
        <dgm:pt modelId="22">
          <dgm:prSet phldr="1"/>
        </dgm:pt>
        <dgm:pt modelId="3">
          <dgm:prSet phldr="1"/>
        </dgm:pt>
        <dgm:pt modelId="31">
          <dgm:prSet phldr="1"/>
        </dgm:pt>
        <dgm:pt modelId="32">
          <dgm:prSet phldr="1"/>
        </dgm:pt>
      </dgm:ptLst>
      <dgm:cxnLst>
        <dgm:cxn modelId="4" srcId="0" destId="1" srcOrd="0" destOrd="0"/>
        <dgm:cxn modelId="5" srcId="0" destId="2" srcOrd="1" destOrd="0"/>
        <dgm:cxn modelId="13" srcId="1" destId="11" srcOrd="0" destOrd="0"/>
        <dgm:cxn modelId="14" srcId="1" destId="12" srcOrd="0" destOrd="0"/>
        <dgm:cxn modelId="23" srcId="2" destId="21" srcOrd="0" destOrd="0"/>
        <dgm:cxn modelId="24" srcId="2" destId="22" srcOrd="0" destOrd="0"/>
        <dgm:cxn modelId="33" srcId="3" destId="31" srcOrd="0" destOrd="0"/>
        <dgm:cxn modelId="34" srcId="3" destId="32" srcOrd="0" destOrd="0"/>
      </dgm:cxnLst>
      <dgm:bg/>
      <dgm:whole/>
    </dgm:dataModel>
  </dgm:sampData>
  <dgm:styleData>
    <dgm:dataModel>
      <dgm:ptLst>
        <dgm:pt modelId="0" type="doc"/>
        <dgm:pt modelId="1"/>
        <dgm:pt modelId="2"/>
      </dgm:ptLst>
      <dgm:cxnLst>
        <dgm:cxn modelId="3" srcId="0" destId="1" srcOrd="0" destOrd="0"/>
        <dgm:cxn modelId="4" srcId="0" destId="2" srcOrd="1" destOrd="0"/>
      </dgm:cxnLst>
      <dgm:bg/>
      <dgm:whole/>
    </dgm:dataModel>
  </dgm:styleData>
  <dgm:clrData>
    <dgm:dataModel>
      <dgm:ptLst>
        <dgm:pt modelId="0" type="doc"/>
        <dgm:pt modelId="1"/>
        <dgm:pt modelId="2"/>
        <dgm:pt modelId="3"/>
        <dgm:pt modelId="4"/>
      </dgm:ptLst>
      <dgm:cxnLst>
        <dgm:cxn modelId="5" srcId="0" destId="1" srcOrd="0" destOrd="0"/>
        <dgm:cxn modelId="6" srcId="0" destId="2" srcOrd="1" destOrd="0"/>
        <dgm:cxn modelId="7" srcId="0" destId="3" srcOrd="2" destOrd="0"/>
        <dgm:cxn modelId="8" srcId="0" destId="4" srcOrd="3" destOrd="0"/>
      </dgm:cxnLst>
      <dgm:bg/>
      <dgm:whole/>
    </dgm:dataModel>
  </dgm:clrData>
  <dgm:layoutNode name="linear">
    <dgm:varLst>
      <dgm:dir/>
      <dgm:resizeHandles val="exact"/>
    </dgm:varLst>
    <dgm:alg type="lin">
      <dgm:param type="linDir" val="fromT"/>
      <dgm:param type="vertAlign" val="t"/>
    </dgm:alg>
    <dgm:shape xmlns:r="http://schemas.openxmlformats.org/officeDocument/2006/relationships" r:blip="">
      <dgm:adjLst/>
    </dgm:shape>
    <dgm:presOf/>
    <dgm:constrLst>
      <dgm:constr type="w" for="ch" forName="comp" refType="w"/>
      <dgm:constr type="h" for="ch" forName="comp" refType="h"/>
      <dgm:constr type="h" for="ch" forName="spacer" refType="h" refFor="ch" refForName="comp" op="equ" fact="0.1"/>
      <dgm:constr type="primFontSz" for="des" forName="text" op="equ" val="65"/>
    </dgm:constrLst>
    <dgm:ruleLst/>
    <dgm:forEach name="Name0" axis="ch" ptType="node">
      <dgm:layoutNode name="comp" styleLbl="node1">
        <dgm:alg type="composite"/>
        <dgm:shape xmlns:r="http://schemas.openxmlformats.org/officeDocument/2006/relationships" r:blip="">
          <dgm:adjLst/>
        </dgm:shape>
        <dgm:presOf/>
        <dgm:choose name="Name1">
          <dgm:if name="Name2" func="var" arg="dir" op="equ" val="norm">
            <dgm:constrLst>
              <dgm:constr type="h" for="ch" forName="box" refType="h"/>
              <dgm:constr type="w" for="ch" forName="box" refType="w"/>
              <dgm:constr type="w" for="ch" forName="img" refType="w" refFor="ch" refForName="box" fact="0.2"/>
              <dgm:constr type="h" for="ch" forName="img" refType="h" refFor="ch" refForName="box" fact="0.8"/>
              <dgm:constr type="t" for="ch" forName="img" refType="h" refFor="ch" refForName="box" fact="0.1"/>
              <dgm:constr type="l" for="ch" forName="img" refType="h" refFor="ch" refForName="box" fact="0.1"/>
              <dgm:constr type="h" for="ch" forName="text" refType="h"/>
              <dgm:constr type="l" for="ch" forName="text" refType="r" refFor="ch" refForName="img"/>
              <dgm:constr type="r" for="ch" forName="text" refType="w"/>
            </dgm:constrLst>
          </dgm:if>
          <dgm:else name="Name3">
            <dgm:constrLst>
              <dgm:constr type="h" for="ch" forName="box" refType="h"/>
              <dgm:constr type="w" for="ch" forName="box" refType="w"/>
              <dgm:constr type="w" for="ch" forName="img" refType="w" refFor="ch" refForName="box" fact="0.2"/>
              <dgm:constr type="h" for="ch" forName="img" refType="h" refFor="ch" refForName="box" fact="0.8"/>
              <dgm:constr type="t" for="ch" forName="img" refType="h" refFor="ch" refForName="box" fact="0.1"/>
              <dgm:constr type="r" for="ch" forName="img" refType="w" refFor="ch" refForName="box"/>
              <dgm:constr type="rOff" for="ch" forName="img" refType="h" refFor="ch" refForName="box" fact="-0.1"/>
              <dgm:constr type="h" for="ch" forName="text" refType="h"/>
              <dgm:constr type="r" for="ch" forName="text" refType="l" refFor="ch" refForName="img"/>
              <dgm:constr type="l" for="ch" forName="text"/>
            </dgm:constrLst>
          </dgm:else>
        </dgm:choose>
        <dgm:ruleLst/>
        <dgm:layoutNode name="box" styleLbl="node1">
          <dgm:alg type="sp"/>
          <dgm:shape xmlns:r="http://schemas.openxmlformats.org/officeDocument/2006/relationships" type="roundRect" r:blip="">
            <dgm:adjLst>
              <dgm:adj idx="1" val="0.1"/>
            </dgm:adjLst>
          </dgm:shape>
          <dgm:presOf axis="desOrSelf" ptType="node"/>
          <dgm:constrLst/>
          <dgm:ruleLst/>
        </dgm:layoutNode>
        <dgm:layoutNode name="img" styleLbl="fgImgPlace1">
          <dgm:alg type="sp"/>
          <dgm:shape xmlns:r="http://schemas.openxmlformats.org/officeDocument/2006/relationships" type="roundRect" r:blip="" blipPhldr="1">
            <dgm:adjLst>
              <dgm:adj idx="1" val="0.1"/>
            </dgm:adjLst>
          </dgm:shape>
          <dgm:presOf/>
          <dgm:constrLst/>
          <dgm:ruleLst/>
        </dgm:layoutNode>
        <dgm:layoutNode name="text">
          <dgm:varLst>
            <dgm:bulletEnabled val="1"/>
          </dgm:varLst>
          <dgm:alg type="tx">
            <dgm:param type="parTxLTRAlign" val="l"/>
            <dgm:param type="parTxRTLAlign" val="r"/>
          </dgm:alg>
          <dgm:shape xmlns:r="http://schemas.openxmlformats.org/officeDocument/2006/relationships" type="rect" r:blip="" hideGeom="1">
            <dgm:adjLst/>
          </dgm:shape>
          <dgm:presOf axis="desOrSelf" ptType="node"/>
          <dgm:constrLst>
            <dgm:constr type="tMarg" refType="primFontSz" fact="0.3"/>
            <dgm:constr type="bMarg" refType="primFontSz" fact="0.3"/>
            <dgm:constr type="lMarg" refType="primFontSz" fact="0.3"/>
            <dgm:constr type="rMarg" refType="primFontSz" fact="0.3"/>
          </dgm:constrLst>
          <dgm:ruleLst>
            <dgm:rule type="primFontSz" val="5" fact="NaN" max="NaN"/>
          </dgm:ruleLst>
        </dgm:layoutNode>
      </dgm:layoutNode>
      <dgm:forEach name="Name4" axis="followSib" ptType="sibTrans" cnt="1">
        <dgm:layoutNode name="spacer">
          <dgm:alg type="sp"/>
          <dgm:shape xmlns:r="http://schemas.openxmlformats.org/officeDocument/2006/relationships" r:blip="">
            <dgm:adjLst/>
          </dgm:shape>
          <dgm:presOf axis="self"/>
          <dgm:constrLst/>
          <dgm:ruleLst/>
        </dgm:layoutNode>
      </dgm:forEach>
    </dgm:forEach>
  </dgm:layoutNode>
</dgm:layoutDef>
</file>

<file path=xl/diagrams/layout3.xml><?xml version="1.0" encoding="utf-8"?>
<dgm:layoutDef xmlns:dgm="http://schemas.openxmlformats.org/drawingml/2006/diagram" xmlns:a="http://schemas.openxmlformats.org/drawingml/2006/main" uniqueId="urn:microsoft.com/office/officeart/2005/8/layout/vList4">
  <dgm:title val=""/>
  <dgm:desc val=""/>
  <dgm:catLst>
    <dgm:cat type="list" pri="13000"/>
    <dgm:cat type="picture" pri="26000"/>
    <dgm:cat type="pictureconvert" pri="26000"/>
  </dgm:catLst>
  <dgm:sampData>
    <dgm:dataModel>
      <dgm:ptLst>
        <dgm:pt modelId="0" type="doc"/>
        <dgm:pt modelId="1">
          <dgm:prSet phldr="1"/>
        </dgm:pt>
        <dgm:pt modelId="11">
          <dgm:prSet phldr="1"/>
        </dgm:pt>
        <dgm:pt modelId="12">
          <dgm:prSet phldr="1"/>
        </dgm:pt>
        <dgm:pt modelId="2">
          <dgm:prSet phldr="1"/>
        </dgm:pt>
        <dgm:pt modelId="21">
          <dgm:prSet phldr="1"/>
        </dgm:pt>
        <dgm:pt modelId="22">
          <dgm:prSet phldr="1"/>
        </dgm:pt>
        <dgm:pt modelId="3">
          <dgm:prSet phldr="1"/>
        </dgm:pt>
        <dgm:pt modelId="31">
          <dgm:prSet phldr="1"/>
        </dgm:pt>
        <dgm:pt modelId="32">
          <dgm:prSet phldr="1"/>
        </dgm:pt>
      </dgm:ptLst>
      <dgm:cxnLst>
        <dgm:cxn modelId="4" srcId="0" destId="1" srcOrd="0" destOrd="0"/>
        <dgm:cxn modelId="5" srcId="0" destId="2" srcOrd="1" destOrd="0"/>
        <dgm:cxn modelId="13" srcId="1" destId="11" srcOrd="0" destOrd="0"/>
        <dgm:cxn modelId="14" srcId="1" destId="12" srcOrd="0" destOrd="0"/>
        <dgm:cxn modelId="23" srcId="2" destId="21" srcOrd="0" destOrd="0"/>
        <dgm:cxn modelId="24" srcId="2" destId="22" srcOrd="0" destOrd="0"/>
        <dgm:cxn modelId="33" srcId="3" destId="31" srcOrd="0" destOrd="0"/>
        <dgm:cxn modelId="34" srcId="3" destId="32" srcOrd="0" destOrd="0"/>
      </dgm:cxnLst>
      <dgm:bg/>
      <dgm:whole/>
    </dgm:dataModel>
  </dgm:sampData>
  <dgm:styleData>
    <dgm:dataModel>
      <dgm:ptLst>
        <dgm:pt modelId="0" type="doc"/>
        <dgm:pt modelId="1"/>
        <dgm:pt modelId="2"/>
      </dgm:ptLst>
      <dgm:cxnLst>
        <dgm:cxn modelId="3" srcId="0" destId="1" srcOrd="0" destOrd="0"/>
        <dgm:cxn modelId="4" srcId="0" destId="2" srcOrd="1" destOrd="0"/>
      </dgm:cxnLst>
      <dgm:bg/>
      <dgm:whole/>
    </dgm:dataModel>
  </dgm:styleData>
  <dgm:clrData>
    <dgm:dataModel>
      <dgm:ptLst>
        <dgm:pt modelId="0" type="doc"/>
        <dgm:pt modelId="1"/>
        <dgm:pt modelId="2"/>
        <dgm:pt modelId="3"/>
        <dgm:pt modelId="4"/>
      </dgm:ptLst>
      <dgm:cxnLst>
        <dgm:cxn modelId="5" srcId="0" destId="1" srcOrd="0" destOrd="0"/>
        <dgm:cxn modelId="6" srcId="0" destId="2" srcOrd="1" destOrd="0"/>
        <dgm:cxn modelId="7" srcId="0" destId="3" srcOrd="2" destOrd="0"/>
        <dgm:cxn modelId="8" srcId="0" destId="4" srcOrd="3" destOrd="0"/>
      </dgm:cxnLst>
      <dgm:bg/>
      <dgm:whole/>
    </dgm:dataModel>
  </dgm:clrData>
  <dgm:layoutNode name="linear">
    <dgm:varLst>
      <dgm:dir/>
      <dgm:resizeHandles val="exact"/>
    </dgm:varLst>
    <dgm:alg type="lin">
      <dgm:param type="linDir" val="fromT"/>
      <dgm:param type="vertAlign" val="t"/>
    </dgm:alg>
    <dgm:shape xmlns:r="http://schemas.openxmlformats.org/officeDocument/2006/relationships" r:blip="">
      <dgm:adjLst/>
    </dgm:shape>
    <dgm:presOf/>
    <dgm:constrLst>
      <dgm:constr type="w" for="ch" forName="comp" refType="w"/>
      <dgm:constr type="h" for="ch" forName="comp" refType="h"/>
      <dgm:constr type="h" for="ch" forName="spacer" refType="h" refFor="ch" refForName="comp" op="equ" fact="0.1"/>
      <dgm:constr type="primFontSz" for="des" forName="text" op="equ" val="65"/>
    </dgm:constrLst>
    <dgm:ruleLst/>
    <dgm:forEach name="Name0" axis="ch" ptType="node">
      <dgm:layoutNode name="comp" styleLbl="node1">
        <dgm:alg type="composite"/>
        <dgm:shape xmlns:r="http://schemas.openxmlformats.org/officeDocument/2006/relationships" r:blip="">
          <dgm:adjLst/>
        </dgm:shape>
        <dgm:presOf/>
        <dgm:choose name="Name1">
          <dgm:if name="Name2" func="var" arg="dir" op="equ" val="norm">
            <dgm:constrLst>
              <dgm:constr type="h" for="ch" forName="box" refType="h"/>
              <dgm:constr type="w" for="ch" forName="box" refType="w"/>
              <dgm:constr type="w" for="ch" forName="img" refType="w" refFor="ch" refForName="box" fact="0.2"/>
              <dgm:constr type="h" for="ch" forName="img" refType="h" refFor="ch" refForName="box" fact="0.8"/>
              <dgm:constr type="t" for="ch" forName="img" refType="h" refFor="ch" refForName="box" fact="0.1"/>
              <dgm:constr type="l" for="ch" forName="img" refType="h" refFor="ch" refForName="box" fact="0.1"/>
              <dgm:constr type="h" for="ch" forName="text" refType="h"/>
              <dgm:constr type="l" for="ch" forName="text" refType="r" refFor="ch" refForName="img"/>
              <dgm:constr type="r" for="ch" forName="text" refType="w"/>
            </dgm:constrLst>
          </dgm:if>
          <dgm:else name="Name3">
            <dgm:constrLst>
              <dgm:constr type="h" for="ch" forName="box" refType="h"/>
              <dgm:constr type="w" for="ch" forName="box" refType="w"/>
              <dgm:constr type="w" for="ch" forName="img" refType="w" refFor="ch" refForName="box" fact="0.2"/>
              <dgm:constr type="h" for="ch" forName="img" refType="h" refFor="ch" refForName="box" fact="0.8"/>
              <dgm:constr type="t" for="ch" forName="img" refType="h" refFor="ch" refForName="box" fact="0.1"/>
              <dgm:constr type="r" for="ch" forName="img" refType="w" refFor="ch" refForName="box"/>
              <dgm:constr type="rOff" for="ch" forName="img" refType="h" refFor="ch" refForName="box" fact="-0.1"/>
              <dgm:constr type="h" for="ch" forName="text" refType="h"/>
              <dgm:constr type="r" for="ch" forName="text" refType="l" refFor="ch" refForName="img"/>
              <dgm:constr type="l" for="ch" forName="text"/>
            </dgm:constrLst>
          </dgm:else>
        </dgm:choose>
        <dgm:ruleLst/>
        <dgm:layoutNode name="box" styleLbl="node1">
          <dgm:alg type="sp"/>
          <dgm:shape xmlns:r="http://schemas.openxmlformats.org/officeDocument/2006/relationships" type="roundRect" r:blip="">
            <dgm:adjLst>
              <dgm:adj idx="1" val="0.1"/>
            </dgm:adjLst>
          </dgm:shape>
          <dgm:presOf axis="desOrSelf" ptType="node"/>
          <dgm:constrLst/>
          <dgm:ruleLst/>
        </dgm:layoutNode>
        <dgm:layoutNode name="img" styleLbl="fgImgPlace1">
          <dgm:alg type="sp"/>
          <dgm:shape xmlns:r="http://schemas.openxmlformats.org/officeDocument/2006/relationships" type="roundRect" r:blip="" blipPhldr="1">
            <dgm:adjLst>
              <dgm:adj idx="1" val="0.1"/>
            </dgm:adjLst>
          </dgm:shape>
          <dgm:presOf/>
          <dgm:constrLst/>
          <dgm:ruleLst/>
        </dgm:layoutNode>
        <dgm:layoutNode name="text">
          <dgm:varLst>
            <dgm:bulletEnabled val="1"/>
          </dgm:varLst>
          <dgm:alg type="tx">
            <dgm:param type="parTxLTRAlign" val="l"/>
            <dgm:param type="parTxRTLAlign" val="r"/>
          </dgm:alg>
          <dgm:shape xmlns:r="http://schemas.openxmlformats.org/officeDocument/2006/relationships" type="rect" r:blip="" hideGeom="1">
            <dgm:adjLst/>
          </dgm:shape>
          <dgm:presOf axis="desOrSelf" ptType="node"/>
          <dgm:constrLst>
            <dgm:constr type="tMarg" refType="primFontSz" fact="0.3"/>
            <dgm:constr type="bMarg" refType="primFontSz" fact="0.3"/>
            <dgm:constr type="lMarg" refType="primFontSz" fact="0.3"/>
            <dgm:constr type="rMarg" refType="primFontSz" fact="0.3"/>
          </dgm:constrLst>
          <dgm:ruleLst>
            <dgm:rule type="primFontSz" val="5" fact="NaN" max="NaN"/>
          </dgm:ruleLst>
        </dgm:layoutNode>
      </dgm:layoutNode>
      <dgm:forEach name="Name4" axis="followSib" ptType="sibTrans" cnt="1">
        <dgm:layoutNode name="spacer">
          <dgm:alg type="sp"/>
          <dgm:shape xmlns:r="http://schemas.openxmlformats.org/officeDocument/2006/relationships" r:blip="">
            <dgm:adjLst/>
          </dgm:shape>
          <dgm:presOf axis="self"/>
          <dgm:constrLst/>
          <dgm:ruleLst/>
        </dgm:layoutNode>
      </dgm:forEach>
    </dgm:forEach>
  </dgm:layoutNode>
</dgm:layoutDef>
</file>

<file path=xl/diagrams/layout4.xml><?xml version="1.0" encoding="utf-8"?>
<dgm:layoutDef xmlns:dgm="http://schemas.openxmlformats.org/drawingml/2006/diagram" xmlns:a="http://schemas.openxmlformats.org/drawingml/2006/main" uniqueId="urn:microsoft.com/office/officeart/2005/8/layout/vList4">
  <dgm:title val=""/>
  <dgm:desc val=""/>
  <dgm:catLst>
    <dgm:cat type="list" pri="13000"/>
    <dgm:cat type="picture" pri="26000"/>
    <dgm:cat type="pictureconvert" pri="26000"/>
  </dgm:catLst>
  <dgm:sampData>
    <dgm:dataModel>
      <dgm:ptLst>
        <dgm:pt modelId="0" type="doc"/>
        <dgm:pt modelId="1">
          <dgm:prSet phldr="1"/>
        </dgm:pt>
        <dgm:pt modelId="11">
          <dgm:prSet phldr="1"/>
        </dgm:pt>
        <dgm:pt modelId="12">
          <dgm:prSet phldr="1"/>
        </dgm:pt>
        <dgm:pt modelId="2">
          <dgm:prSet phldr="1"/>
        </dgm:pt>
        <dgm:pt modelId="21">
          <dgm:prSet phldr="1"/>
        </dgm:pt>
        <dgm:pt modelId="22">
          <dgm:prSet phldr="1"/>
        </dgm:pt>
        <dgm:pt modelId="3">
          <dgm:prSet phldr="1"/>
        </dgm:pt>
        <dgm:pt modelId="31">
          <dgm:prSet phldr="1"/>
        </dgm:pt>
        <dgm:pt modelId="32">
          <dgm:prSet phldr="1"/>
        </dgm:pt>
      </dgm:ptLst>
      <dgm:cxnLst>
        <dgm:cxn modelId="4" srcId="0" destId="1" srcOrd="0" destOrd="0"/>
        <dgm:cxn modelId="5" srcId="0" destId="2" srcOrd="1" destOrd="0"/>
        <dgm:cxn modelId="13" srcId="1" destId="11" srcOrd="0" destOrd="0"/>
        <dgm:cxn modelId="14" srcId="1" destId="12" srcOrd="0" destOrd="0"/>
        <dgm:cxn modelId="23" srcId="2" destId="21" srcOrd="0" destOrd="0"/>
        <dgm:cxn modelId="24" srcId="2" destId="22" srcOrd="0" destOrd="0"/>
        <dgm:cxn modelId="33" srcId="3" destId="31" srcOrd="0" destOrd="0"/>
        <dgm:cxn modelId="34" srcId="3" destId="32" srcOrd="0" destOrd="0"/>
      </dgm:cxnLst>
      <dgm:bg/>
      <dgm:whole/>
    </dgm:dataModel>
  </dgm:sampData>
  <dgm:styleData>
    <dgm:dataModel>
      <dgm:ptLst>
        <dgm:pt modelId="0" type="doc"/>
        <dgm:pt modelId="1"/>
        <dgm:pt modelId="2"/>
      </dgm:ptLst>
      <dgm:cxnLst>
        <dgm:cxn modelId="3" srcId="0" destId="1" srcOrd="0" destOrd="0"/>
        <dgm:cxn modelId="4" srcId="0" destId="2" srcOrd="1" destOrd="0"/>
      </dgm:cxnLst>
      <dgm:bg/>
      <dgm:whole/>
    </dgm:dataModel>
  </dgm:styleData>
  <dgm:clrData>
    <dgm:dataModel>
      <dgm:ptLst>
        <dgm:pt modelId="0" type="doc"/>
        <dgm:pt modelId="1"/>
        <dgm:pt modelId="2"/>
        <dgm:pt modelId="3"/>
        <dgm:pt modelId="4"/>
      </dgm:ptLst>
      <dgm:cxnLst>
        <dgm:cxn modelId="5" srcId="0" destId="1" srcOrd="0" destOrd="0"/>
        <dgm:cxn modelId="6" srcId="0" destId="2" srcOrd="1" destOrd="0"/>
        <dgm:cxn modelId="7" srcId="0" destId="3" srcOrd="2" destOrd="0"/>
        <dgm:cxn modelId="8" srcId="0" destId="4" srcOrd="3" destOrd="0"/>
      </dgm:cxnLst>
      <dgm:bg/>
      <dgm:whole/>
    </dgm:dataModel>
  </dgm:clrData>
  <dgm:layoutNode name="linear">
    <dgm:varLst>
      <dgm:dir/>
      <dgm:resizeHandles val="exact"/>
    </dgm:varLst>
    <dgm:alg type="lin">
      <dgm:param type="linDir" val="fromT"/>
      <dgm:param type="vertAlign" val="t"/>
    </dgm:alg>
    <dgm:shape xmlns:r="http://schemas.openxmlformats.org/officeDocument/2006/relationships" r:blip="">
      <dgm:adjLst/>
    </dgm:shape>
    <dgm:presOf/>
    <dgm:constrLst>
      <dgm:constr type="w" for="ch" forName="comp" refType="w"/>
      <dgm:constr type="h" for="ch" forName="comp" refType="h"/>
      <dgm:constr type="h" for="ch" forName="spacer" refType="h" refFor="ch" refForName="comp" op="equ" fact="0.1"/>
      <dgm:constr type="primFontSz" for="des" forName="text" op="equ" val="65"/>
    </dgm:constrLst>
    <dgm:ruleLst/>
    <dgm:forEach name="Name0" axis="ch" ptType="node">
      <dgm:layoutNode name="comp" styleLbl="node1">
        <dgm:alg type="composite"/>
        <dgm:shape xmlns:r="http://schemas.openxmlformats.org/officeDocument/2006/relationships" r:blip="">
          <dgm:adjLst/>
        </dgm:shape>
        <dgm:presOf/>
        <dgm:choose name="Name1">
          <dgm:if name="Name2" func="var" arg="dir" op="equ" val="norm">
            <dgm:constrLst>
              <dgm:constr type="h" for="ch" forName="box" refType="h"/>
              <dgm:constr type="w" for="ch" forName="box" refType="w"/>
              <dgm:constr type="w" for="ch" forName="img" refType="w" refFor="ch" refForName="box" fact="0.2"/>
              <dgm:constr type="h" for="ch" forName="img" refType="h" refFor="ch" refForName="box" fact="0.8"/>
              <dgm:constr type="t" for="ch" forName="img" refType="h" refFor="ch" refForName="box" fact="0.1"/>
              <dgm:constr type="l" for="ch" forName="img" refType="h" refFor="ch" refForName="box" fact="0.1"/>
              <dgm:constr type="h" for="ch" forName="text" refType="h"/>
              <dgm:constr type="l" for="ch" forName="text" refType="r" refFor="ch" refForName="img"/>
              <dgm:constr type="r" for="ch" forName="text" refType="w"/>
            </dgm:constrLst>
          </dgm:if>
          <dgm:else name="Name3">
            <dgm:constrLst>
              <dgm:constr type="h" for="ch" forName="box" refType="h"/>
              <dgm:constr type="w" for="ch" forName="box" refType="w"/>
              <dgm:constr type="w" for="ch" forName="img" refType="w" refFor="ch" refForName="box" fact="0.2"/>
              <dgm:constr type="h" for="ch" forName="img" refType="h" refFor="ch" refForName="box" fact="0.8"/>
              <dgm:constr type="t" for="ch" forName="img" refType="h" refFor="ch" refForName="box" fact="0.1"/>
              <dgm:constr type="r" for="ch" forName="img" refType="w" refFor="ch" refForName="box"/>
              <dgm:constr type="rOff" for="ch" forName="img" refType="h" refFor="ch" refForName="box" fact="-0.1"/>
              <dgm:constr type="h" for="ch" forName="text" refType="h"/>
              <dgm:constr type="r" for="ch" forName="text" refType="l" refFor="ch" refForName="img"/>
              <dgm:constr type="l" for="ch" forName="text"/>
            </dgm:constrLst>
          </dgm:else>
        </dgm:choose>
        <dgm:ruleLst/>
        <dgm:layoutNode name="box" styleLbl="node1">
          <dgm:alg type="sp"/>
          <dgm:shape xmlns:r="http://schemas.openxmlformats.org/officeDocument/2006/relationships" type="roundRect" r:blip="">
            <dgm:adjLst>
              <dgm:adj idx="1" val="0.1"/>
            </dgm:adjLst>
          </dgm:shape>
          <dgm:presOf axis="desOrSelf" ptType="node"/>
          <dgm:constrLst/>
          <dgm:ruleLst/>
        </dgm:layoutNode>
        <dgm:layoutNode name="img" styleLbl="fgImgPlace1">
          <dgm:alg type="sp"/>
          <dgm:shape xmlns:r="http://schemas.openxmlformats.org/officeDocument/2006/relationships" type="roundRect" r:blip="" blipPhldr="1">
            <dgm:adjLst>
              <dgm:adj idx="1" val="0.1"/>
            </dgm:adjLst>
          </dgm:shape>
          <dgm:presOf/>
          <dgm:constrLst/>
          <dgm:ruleLst/>
        </dgm:layoutNode>
        <dgm:layoutNode name="text">
          <dgm:varLst>
            <dgm:bulletEnabled val="1"/>
          </dgm:varLst>
          <dgm:alg type="tx">
            <dgm:param type="parTxLTRAlign" val="l"/>
            <dgm:param type="parTxRTLAlign" val="r"/>
          </dgm:alg>
          <dgm:shape xmlns:r="http://schemas.openxmlformats.org/officeDocument/2006/relationships" type="rect" r:blip="" hideGeom="1">
            <dgm:adjLst/>
          </dgm:shape>
          <dgm:presOf axis="desOrSelf" ptType="node"/>
          <dgm:constrLst>
            <dgm:constr type="tMarg" refType="primFontSz" fact="0.3"/>
            <dgm:constr type="bMarg" refType="primFontSz" fact="0.3"/>
            <dgm:constr type="lMarg" refType="primFontSz" fact="0.3"/>
            <dgm:constr type="rMarg" refType="primFontSz" fact="0.3"/>
          </dgm:constrLst>
          <dgm:ruleLst>
            <dgm:rule type="primFontSz" val="5" fact="NaN" max="NaN"/>
          </dgm:ruleLst>
        </dgm:layoutNode>
      </dgm:layoutNode>
      <dgm:forEach name="Name4" axis="followSib" ptType="sibTrans" cnt="1">
        <dgm:layoutNode name="spacer">
          <dgm:alg type="sp"/>
          <dgm:shape xmlns:r="http://schemas.openxmlformats.org/officeDocument/2006/relationships" r:blip="">
            <dgm:adjLst/>
          </dgm:shape>
          <dgm:presOf axis="self"/>
          <dgm:constrLst/>
          <dgm:ruleLst/>
        </dgm:layoutNode>
      </dgm:forEach>
    </dgm:forEach>
  </dgm:layoutNode>
</dgm:layoutDef>
</file>

<file path=xl/diagrams/quickStyle1.xml><?xml version="1.0" encoding="utf-8"?>
<dgm:styleDef xmlns:dgm="http://schemas.openxmlformats.org/drawingml/2006/diagram" xmlns:a="http://schemas.openxmlformats.org/drawingml/2006/main" uniqueId="urn:microsoft.com/office/officeart/2005/8/quickstyle/simple1">
  <dgm:title val=""/>
  <dgm:desc val=""/>
  <dgm:catLst>
    <dgm:cat type="simple" pri="10100"/>
  </dgm:catLst>
  <dgm:scene3d>
    <a:camera prst="orthographicFront"/>
    <a:lightRig rig="threePt" dir="t"/>
  </dgm:scene3d>
  <dgm:styleLbl name="node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l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ven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tx1"/>
      </a:fontRef>
    </dgm:style>
  </dgm:styleLbl>
  <dgm:styleLbl name="alig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b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sibTrans1D1">
    <dgm:scene3d>
      <a:camera prst="orthographicFront"/>
      <a:lightRig rig="threePt" dir="t"/>
    </dgm:scene3d>
    <dgm:sp3d/>
    <dgm:txPr/>
    <dgm:style>
      <a:lnRef idx="1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callout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sst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1D1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2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3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4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con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dk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Shp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revTx">
    <dgm:scene3d>
      <a:camera prst="orthographicFront"/>
      <a:lightRig rig="threePt" dir="t"/>
    </dgm:scene3d>
    <dgm:sp3d/>
    <dgm:txPr/>
    <dgm:style>
      <a:lnRef idx="0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</dgm:styleDef>
</file>

<file path=xl/diagrams/quickStyle2.xml><?xml version="1.0" encoding="utf-8"?>
<dgm:styleDef xmlns:dgm="http://schemas.openxmlformats.org/drawingml/2006/diagram" xmlns:a="http://schemas.openxmlformats.org/drawingml/2006/main" uniqueId="urn:microsoft.com/office/officeart/2005/8/quickstyle/simple1">
  <dgm:title val=""/>
  <dgm:desc val=""/>
  <dgm:catLst>
    <dgm:cat type="simple" pri="10100"/>
  </dgm:catLst>
  <dgm:scene3d>
    <a:camera prst="orthographicFront"/>
    <a:lightRig rig="threePt" dir="t"/>
  </dgm:scene3d>
  <dgm:styleLbl name="node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l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ven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tx1"/>
      </a:fontRef>
    </dgm:style>
  </dgm:styleLbl>
  <dgm:styleLbl name="alig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b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sibTrans1D1">
    <dgm:scene3d>
      <a:camera prst="orthographicFront"/>
      <a:lightRig rig="threePt" dir="t"/>
    </dgm:scene3d>
    <dgm:sp3d/>
    <dgm:txPr/>
    <dgm:style>
      <a:lnRef idx="1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callout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sst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1D1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2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3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4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con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dk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Shp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revTx">
    <dgm:scene3d>
      <a:camera prst="orthographicFront"/>
      <a:lightRig rig="threePt" dir="t"/>
    </dgm:scene3d>
    <dgm:sp3d/>
    <dgm:txPr/>
    <dgm:style>
      <a:lnRef idx="0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</dgm:styleDef>
</file>

<file path=xl/diagrams/quickStyle3.xml><?xml version="1.0" encoding="utf-8"?>
<dgm:styleDef xmlns:dgm="http://schemas.openxmlformats.org/drawingml/2006/diagram" xmlns:a="http://schemas.openxmlformats.org/drawingml/2006/main" uniqueId="urn:microsoft.com/office/officeart/2005/8/quickstyle/simple1">
  <dgm:title val=""/>
  <dgm:desc val=""/>
  <dgm:catLst>
    <dgm:cat type="simple" pri="10100"/>
  </dgm:catLst>
  <dgm:scene3d>
    <a:camera prst="orthographicFront"/>
    <a:lightRig rig="threePt" dir="t"/>
  </dgm:scene3d>
  <dgm:styleLbl name="node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l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ven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tx1"/>
      </a:fontRef>
    </dgm:style>
  </dgm:styleLbl>
  <dgm:styleLbl name="alig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b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sibTrans1D1">
    <dgm:scene3d>
      <a:camera prst="orthographicFront"/>
      <a:lightRig rig="threePt" dir="t"/>
    </dgm:scene3d>
    <dgm:sp3d/>
    <dgm:txPr/>
    <dgm:style>
      <a:lnRef idx="1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callout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sst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1D1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2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3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4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con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dk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Shp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revTx">
    <dgm:scene3d>
      <a:camera prst="orthographicFront"/>
      <a:lightRig rig="threePt" dir="t"/>
    </dgm:scene3d>
    <dgm:sp3d/>
    <dgm:txPr/>
    <dgm:style>
      <a:lnRef idx="0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</dgm:styleDef>
</file>

<file path=xl/diagrams/quickStyle4.xml><?xml version="1.0" encoding="utf-8"?>
<dgm:styleDef xmlns:dgm="http://schemas.openxmlformats.org/drawingml/2006/diagram" xmlns:a="http://schemas.openxmlformats.org/drawingml/2006/main" uniqueId="urn:microsoft.com/office/officeart/2005/8/quickstyle/simple1">
  <dgm:title val=""/>
  <dgm:desc val=""/>
  <dgm:catLst>
    <dgm:cat type="simple" pri="10100"/>
  </dgm:catLst>
  <dgm:scene3d>
    <a:camera prst="orthographicFront"/>
    <a:lightRig rig="threePt" dir="t"/>
  </dgm:scene3d>
  <dgm:styleLbl name="node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l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ven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tx1"/>
      </a:fontRef>
    </dgm:style>
  </dgm:styleLbl>
  <dgm:styleLbl name="alig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b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sibTrans1D1">
    <dgm:scene3d>
      <a:camera prst="orthographicFront"/>
      <a:lightRig rig="threePt" dir="t"/>
    </dgm:scene3d>
    <dgm:sp3d/>
    <dgm:txPr/>
    <dgm:style>
      <a:lnRef idx="1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callout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sst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1D1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2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3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4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con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dk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Shp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revTx">
    <dgm:scene3d>
      <a:camera prst="orthographicFront"/>
      <a:lightRig rig="threePt" dir="t"/>
    </dgm:scene3d>
    <dgm:sp3d/>
    <dgm:txPr/>
    <dgm:style>
      <a:lnRef idx="0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</dgm:styleDef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https://wa.me/message/QPD4JB3GWVYDA1" TargetMode="External"/><Relationship Id="rId2" Type="http://schemas.openxmlformats.org/officeDocument/2006/relationships/image" Target="../media/image1.png"/><Relationship Id="rId1" Type="http://schemas.openxmlformats.org/officeDocument/2006/relationships/hyperlink" Target="https://francyscoalcylandyo.com/supremo/" TargetMode="Externa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hyperlink" Target="#Menu!A1"/><Relationship Id="rId1" Type="http://schemas.openxmlformats.org/officeDocument/2006/relationships/hyperlink" Target="#produtos!A1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hyperlink" Target="#Menu!A1"/><Relationship Id="rId1" Type="http://schemas.openxmlformats.org/officeDocument/2006/relationships/hyperlink" Target="#produtos!A1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hyperlink" Target="#Menu!A1"/><Relationship Id="rId1" Type="http://schemas.openxmlformats.org/officeDocument/2006/relationships/hyperlink" Target="#produtos!A1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hyperlink" Target="#Menu!A1"/><Relationship Id="rId1" Type="http://schemas.openxmlformats.org/officeDocument/2006/relationships/hyperlink" Target="#produtos!A1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hyperlink" Target="#Menu!A1"/><Relationship Id="rId1" Type="http://schemas.openxmlformats.org/officeDocument/2006/relationships/hyperlink" Target="#produtos!A1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hyperlink" Target="#Menu!A1"/><Relationship Id="rId1" Type="http://schemas.openxmlformats.org/officeDocument/2006/relationships/hyperlink" Target="#produtos!A1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hyperlink" Target="#Menu!A1"/><Relationship Id="rId1" Type="http://schemas.openxmlformats.org/officeDocument/2006/relationships/hyperlink" Target="#produtos!A1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image" Target="../media/image2.jpg"/><Relationship Id="rId18" Type="http://schemas.openxmlformats.org/officeDocument/2006/relationships/hyperlink" Target="https://photos.app.goo.gl/bf79TL4fPo8PO5cK2" TargetMode="External"/><Relationship Id="rId26" Type="http://schemas.openxmlformats.org/officeDocument/2006/relationships/diagramLayout" Target="../diagrams/layout2.xml"/><Relationship Id="rId39" Type="http://schemas.openxmlformats.org/officeDocument/2006/relationships/diagramQuickStyle" Target="../diagrams/quickStyle4.xml"/><Relationship Id="rId21" Type="http://schemas.openxmlformats.org/officeDocument/2006/relationships/diagramQuickStyle" Target="../diagrams/quickStyle1.xml"/><Relationship Id="rId34" Type="http://schemas.openxmlformats.org/officeDocument/2006/relationships/diagramColors" Target="../diagrams/colors3.xml"/><Relationship Id="rId7" Type="http://schemas.openxmlformats.org/officeDocument/2006/relationships/hyperlink" Target="#Mar!A1"/><Relationship Id="rId2" Type="http://schemas.openxmlformats.org/officeDocument/2006/relationships/hyperlink" Target="#fev!A1"/><Relationship Id="rId16" Type="http://schemas.openxmlformats.org/officeDocument/2006/relationships/image" Target="../media/image3.png"/><Relationship Id="rId20" Type="http://schemas.openxmlformats.org/officeDocument/2006/relationships/diagramLayout" Target="../diagrams/layout1.xml"/><Relationship Id="rId29" Type="http://schemas.microsoft.com/office/2007/relationships/diagramDrawing" Target="../diagrams/drawing2.xml"/><Relationship Id="rId41" Type="http://schemas.microsoft.com/office/2007/relationships/diagramDrawing" Target="../diagrams/drawing4.xml"/><Relationship Id="rId1" Type="http://schemas.openxmlformats.org/officeDocument/2006/relationships/hyperlink" Target="#Jan!A1"/><Relationship Id="rId6" Type="http://schemas.openxmlformats.org/officeDocument/2006/relationships/hyperlink" Target="#Julho!A1"/><Relationship Id="rId11" Type="http://schemas.openxmlformats.org/officeDocument/2006/relationships/hyperlink" Target="#Nov!A1"/><Relationship Id="rId24" Type="http://schemas.openxmlformats.org/officeDocument/2006/relationships/hyperlink" Target="https://www.youtube.com/watch?v=orSrYUdRrEk&amp;list=PLSyvMq5tJ3henSSYTS_X0hijhbvjgezX0" TargetMode="External"/><Relationship Id="rId32" Type="http://schemas.openxmlformats.org/officeDocument/2006/relationships/diagramLayout" Target="../diagrams/layout3.xml"/><Relationship Id="rId37" Type="http://schemas.openxmlformats.org/officeDocument/2006/relationships/diagramData" Target="../diagrams/data4.xml"/><Relationship Id="rId40" Type="http://schemas.openxmlformats.org/officeDocument/2006/relationships/diagramColors" Target="../diagrams/colors4.xml"/><Relationship Id="rId5" Type="http://schemas.openxmlformats.org/officeDocument/2006/relationships/hyperlink" Target="#Agos!A1"/><Relationship Id="rId15" Type="http://schemas.openxmlformats.org/officeDocument/2006/relationships/hyperlink" Target="#Suporte!A1"/><Relationship Id="rId23" Type="http://schemas.microsoft.com/office/2007/relationships/diagramDrawing" Target="../diagrams/drawing1.xml"/><Relationship Id="rId28" Type="http://schemas.openxmlformats.org/officeDocument/2006/relationships/diagramColors" Target="../diagrams/colors2.xml"/><Relationship Id="rId36" Type="http://schemas.openxmlformats.org/officeDocument/2006/relationships/hyperlink" Target="https://www.youtube.com/watch?v=-BlJdQAMdtw&amp;t=41s" TargetMode="External"/><Relationship Id="rId10" Type="http://schemas.openxmlformats.org/officeDocument/2006/relationships/hyperlink" Target="#jun!A1"/><Relationship Id="rId19" Type="http://schemas.openxmlformats.org/officeDocument/2006/relationships/diagramData" Target="../diagrams/data1.xml"/><Relationship Id="rId31" Type="http://schemas.openxmlformats.org/officeDocument/2006/relationships/diagramData" Target="../diagrams/data3.xml"/><Relationship Id="rId4" Type="http://schemas.openxmlformats.org/officeDocument/2006/relationships/hyperlink" Target="#Set!A1"/><Relationship Id="rId9" Type="http://schemas.openxmlformats.org/officeDocument/2006/relationships/hyperlink" Target="#out!A1"/><Relationship Id="rId14" Type="http://schemas.openxmlformats.org/officeDocument/2006/relationships/hyperlink" Target="#produtos!A1"/><Relationship Id="rId22" Type="http://schemas.openxmlformats.org/officeDocument/2006/relationships/diagramColors" Target="../diagrams/colors1.xml"/><Relationship Id="rId27" Type="http://schemas.openxmlformats.org/officeDocument/2006/relationships/diagramQuickStyle" Target="../diagrams/quickStyle2.xml"/><Relationship Id="rId30" Type="http://schemas.openxmlformats.org/officeDocument/2006/relationships/hyperlink" Target="https://www.youtube.com/watch?v=9-Uq4h9IibU&amp;t=533s" TargetMode="External"/><Relationship Id="rId35" Type="http://schemas.microsoft.com/office/2007/relationships/diagramDrawing" Target="../diagrams/drawing3.xml"/><Relationship Id="rId8" Type="http://schemas.openxmlformats.org/officeDocument/2006/relationships/hyperlink" Target="#Abr!A1"/><Relationship Id="rId3" Type="http://schemas.openxmlformats.org/officeDocument/2006/relationships/hyperlink" Target="#Maio!A1"/><Relationship Id="rId12" Type="http://schemas.openxmlformats.org/officeDocument/2006/relationships/hyperlink" Target="#Dez!A1"/><Relationship Id="rId17" Type="http://schemas.openxmlformats.org/officeDocument/2006/relationships/hyperlink" Target="#'Danificados &amp; C.interno'!A1"/><Relationship Id="rId25" Type="http://schemas.openxmlformats.org/officeDocument/2006/relationships/diagramData" Target="../diagrams/data2.xml"/><Relationship Id="rId33" Type="http://schemas.openxmlformats.org/officeDocument/2006/relationships/diagramQuickStyle" Target="../diagrams/quickStyle3.xml"/><Relationship Id="rId38" Type="http://schemas.openxmlformats.org/officeDocument/2006/relationships/diagramLayout" Target="../diagrams/layout4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hyperlink" Target="#Menu!A1"/><Relationship Id="rId1" Type="http://schemas.openxmlformats.org/officeDocument/2006/relationships/hyperlink" Target="#produtos!A1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hyperlink" Target="#Menu!A1"/><Relationship Id="rId1" Type="http://schemas.openxmlformats.org/officeDocument/2006/relationships/hyperlink" Target="#produtos!A1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hyperlink" Target="#Menu!A1"/><Relationship Id="rId1" Type="http://schemas.openxmlformats.org/officeDocument/2006/relationships/hyperlink" Target="#produtos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hyperlink" Target="#Menu!A1"/><Relationship Id="rId1" Type="http://schemas.openxmlformats.org/officeDocument/2006/relationships/hyperlink" Target="#produtos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hyperlink" Target="#Menu!A1"/><Relationship Id="rId1" Type="http://schemas.openxmlformats.org/officeDocument/2006/relationships/hyperlink" Target="#produtos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hyperlink" Target="#Menu!A1"/><Relationship Id="rId1" Type="http://schemas.openxmlformats.org/officeDocument/2006/relationships/hyperlink" Target="#produtos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68580</xdr:colOff>
      <xdr:row>0</xdr:row>
      <xdr:rowOff>106680</xdr:rowOff>
    </xdr:from>
    <xdr:to>
      <xdr:col>15</xdr:col>
      <xdr:colOff>495300</xdr:colOff>
      <xdr:row>23</xdr:row>
      <xdr:rowOff>38100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BD362BF-D28A-4605-BA7B-DF37D7EF97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554980" y="106680"/>
          <a:ext cx="4084320" cy="4137660"/>
        </a:xfrm>
        <a:prstGeom prst="rect">
          <a:avLst/>
        </a:prstGeom>
      </xdr:spPr>
    </xdr:pic>
    <xdr:clientData/>
  </xdr:twoCellAnchor>
  <xdr:twoCellAnchor>
    <xdr:from>
      <xdr:col>1</xdr:col>
      <xdr:colOff>160020</xdr:colOff>
      <xdr:row>0</xdr:row>
      <xdr:rowOff>152271</xdr:rowOff>
    </xdr:from>
    <xdr:to>
      <xdr:col>9</xdr:col>
      <xdr:colOff>15976</xdr:colOff>
      <xdr:row>22</xdr:row>
      <xdr:rowOff>167640</xdr:rowOff>
    </xdr:to>
    <xdr:sp macro="" textlink="">
      <xdr:nvSpPr>
        <xdr:cNvPr id="3" name="CaixaDeTexto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41549C5F-E67D-47F4-A1FE-1C8F6132E8CC}"/>
            </a:ext>
          </a:extLst>
        </xdr:cNvPr>
        <xdr:cNvSpPr txBox="1"/>
      </xdr:nvSpPr>
      <xdr:spPr>
        <a:xfrm>
          <a:off x="769620" y="152271"/>
          <a:ext cx="4732756" cy="4038729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200" b="1">
              <a:latin typeface="Aptos Narrow" panose="020B0004020202020204" pitchFamily="34" charset="0"/>
            </a:rPr>
            <a:t>Conheça</a:t>
          </a:r>
          <a:r>
            <a:rPr lang="pt-BR" sz="1200" b="1" baseline="0">
              <a:latin typeface="Aptos Narrow" panose="020B0004020202020204" pitchFamily="34" charset="0"/>
            </a:rPr>
            <a:t> meu treinamento completo em Excel</a:t>
          </a:r>
          <a:br>
            <a:rPr lang="pt-BR" sz="1200" b="1" baseline="0">
              <a:latin typeface="Aptos Narrow" panose="020B0004020202020204" pitchFamily="34" charset="0"/>
            </a:rPr>
          </a:br>
          <a:br>
            <a:rPr lang="pt-BR" sz="1200" b="1" baseline="0">
              <a:latin typeface="Aptos Narrow" panose="020B0004020202020204" pitchFamily="34" charset="0"/>
            </a:rPr>
          </a:br>
          <a:r>
            <a:rPr lang="pt-BR" sz="1200" b="1" baseline="0">
              <a:latin typeface="Aptos Narrow" panose="020B0004020202020204" pitchFamily="34" charset="0"/>
            </a:rPr>
            <a:t>Do nível básico até o nível mais avançado em Excel</a:t>
          </a:r>
        </a:p>
        <a:p>
          <a:r>
            <a:rPr lang="pt-BR" sz="1200" b="1" baseline="0">
              <a:latin typeface="Aptos Narrow" panose="020B0004020202020204" pitchFamily="34" charset="0"/>
            </a:rPr>
            <a:t>aprenda estudando 30 minutos por dia </a:t>
          </a:r>
          <a:br>
            <a:rPr lang="pt-BR" sz="1200" b="1" baseline="0">
              <a:latin typeface="Aptos Narrow" panose="020B0004020202020204" pitchFamily="34" charset="0"/>
            </a:rPr>
          </a:br>
          <a:br>
            <a:rPr lang="pt-BR" sz="1200" b="1" baseline="0">
              <a:latin typeface="Aptos Narrow" panose="020B0004020202020204" pitchFamily="34" charset="0"/>
            </a:rPr>
          </a:br>
          <a:r>
            <a:rPr lang="pt-BR" sz="1200" b="1" baseline="0">
              <a:latin typeface="Aptos Narrow" panose="020B0004020202020204" pitchFamily="34" charset="0"/>
            </a:rPr>
            <a:t>Quer tirar dúvidas fale comigo no WhatsApp</a:t>
          </a:r>
          <a:r>
            <a:rPr lang="pt-BR" sz="1000" baseline="0">
              <a:latin typeface="Aptos Narrow" panose="020B0004020202020204" pitchFamily="34" charset="0"/>
            </a:rPr>
            <a:t>:</a:t>
          </a:r>
        </a:p>
        <a:p>
          <a:r>
            <a:rPr lang="pt-BR" sz="1000">
              <a:solidFill>
                <a:srgbClr val="0070C0"/>
              </a:solidFill>
              <a:latin typeface="Aptos Narrow" panose="020B0004020202020204" pitchFamily="34" charset="0"/>
            </a:rPr>
            <a:t>👉 https://wa.me/message/QPD4JB</a:t>
          </a:r>
          <a:r>
            <a:rPr lang="pt-BR" sz="1100">
              <a:solidFill>
                <a:srgbClr val="0070C0"/>
              </a:solidFill>
              <a:latin typeface="Aptos Narrow" panose="020B0004020202020204" pitchFamily="34" charset="0"/>
            </a:rPr>
            <a:t>3GWVYDA1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123825</xdr:colOff>
      <xdr:row>0</xdr:row>
      <xdr:rowOff>95250</xdr:rowOff>
    </xdr:from>
    <xdr:to>
      <xdr:col>8</xdr:col>
      <xdr:colOff>114300</xdr:colOff>
      <xdr:row>0</xdr:row>
      <xdr:rowOff>371475</xdr:rowOff>
    </xdr:to>
    <xdr:sp macro="" textlink="">
      <xdr:nvSpPr>
        <xdr:cNvPr id="2" name="Retângulo: Cantos Arredondado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E7ECD4E-F430-4D15-9B55-EF491A7DE550}"/>
            </a:ext>
          </a:extLst>
        </xdr:cNvPr>
        <xdr:cNvSpPr/>
      </xdr:nvSpPr>
      <xdr:spPr>
        <a:xfrm>
          <a:off x="6600825" y="95250"/>
          <a:ext cx="1238250" cy="276225"/>
        </a:xfrm>
        <a:prstGeom prst="roundRect">
          <a:avLst/>
        </a:prstGeom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pt-BR" sz="1000" b="1">
              <a:latin typeface="Times New Roman" panose="02020603050405020304" pitchFamily="18" charset="0"/>
              <a:cs typeface="Times New Roman" panose="02020603050405020304" pitchFamily="18" charset="0"/>
            </a:rPr>
            <a:t>Consultar</a:t>
          </a:r>
          <a:r>
            <a:rPr lang="pt-BR" sz="1000" b="1" baseline="0">
              <a:latin typeface="Times New Roman" panose="02020603050405020304" pitchFamily="18" charset="0"/>
              <a:cs typeface="Times New Roman" panose="02020603050405020304" pitchFamily="18" charset="0"/>
            </a:rPr>
            <a:t> estoque</a:t>
          </a:r>
          <a:endParaRPr lang="pt-BR" sz="1000" b="1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8</xdr:col>
      <xdr:colOff>266700</xdr:colOff>
      <xdr:row>0</xdr:row>
      <xdr:rowOff>76200</xdr:rowOff>
    </xdr:from>
    <xdr:to>
      <xdr:col>9</xdr:col>
      <xdr:colOff>295275</xdr:colOff>
      <xdr:row>0</xdr:row>
      <xdr:rowOff>371476</xdr:rowOff>
    </xdr:to>
    <xdr:sp macro="" textlink="">
      <xdr:nvSpPr>
        <xdr:cNvPr id="3" name="Retângulo: Cantos Arredondados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96B1360-344F-4E3F-8D8A-E32CBB211DFC}"/>
            </a:ext>
          </a:extLst>
        </xdr:cNvPr>
        <xdr:cNvSpPr/>
      </xdr:nvSpPr>
      <xdr:spPr>
        <a:xfrm>
          <a:off x="7991475" y="76200"/>
          <a:ext cx="857250" cy="295276"/>
        </a:xfrm>
        <a:prstGeom prst="roundRect">
          <a:avLst/>
        </a:prstGeom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latin typeface="Times New Roman" panose="02020603050405020304" pitchFamily="18" charset="0"/>
              <a:cs typeface="Times New Roman" panose="02020603050405020304" pitchFamily="18" charset="0"/>
            </a:rPr>
            <a:t>Menu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219075</xdr:colOff>
      <xdr:row>0</xdr:row>
      <xdr:rowOff>95250</xdr:rowOff>
    </xdr:from>
    <xdr:to>
      <xdr:col>8</xdr:col>
      <xdr:colOff>95250</xdr:colOff>
      <xdr:row>0</xdr:row>
      <xdr:rowOff>371475</xdr:rowOff>
    </xdr:to>
    <xdr:sp macro="" textlink="">
      <xdr:nvSpPr>
        <xdr:cNvPr id="2" name="Retângulo: Cantos Arredondado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55A5B32-8A2E-4CE5-BF9E-B5E419142461}"/>
            </a:ext>
          </a:extLst>
        </xdr:cNvPr>
        <xdr:cNvSpPr/>
      </xdr:nvSpPr>
      <xdr:spPr>
        <a:xfrm>
          <a:off x="7077075" y="95250"/>
          <a:ext cx="1238250" cy="276225"/>
        </a:xfrm>
        <a:prstGeom prst="roundRect">
          <a:avLst/>
        </a:prstGeom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pt-BR" sz="1000" b="1">
              <a:latin typeface="Times New Roman" panose="02020603050405020304" pitchFamily="18" charset="0"/>
              <a:cs typeface="Times New Roman" panose="02020603050405020304" pitchFamily="18" charset="0"/>
            </a:rPr>
            <a:t>Consultar</a:t>
          </a:r>
          <a:r>
            <a:rPr lang="pt-BR" sz="1000" b="1" baseline="0">
              <a:latin typeface="Times New Roman" panose="02020603050405020304" pitchFamily="18" charset="0"/>
              <a:cs typeface="Times New Roman" panose="02020603050405020304" pitchFamily="18" charset="0"/>
            </a:rPr>
            <a:t> estoque</a:t>
          </a:r>
          <a:endParaRPr lang="pt-BR" sz="1000" b="1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8</xdr:col>
      <xdr:colOff>247650</xdr:colOff>
      <xdr:row>0</xdr:row>
      <xdr:rowOff>76200</xdr:rowOff>
    </xdr:from>
    <xdr:to>
      <xdr:col>9</xdr:col>
      <xdr:colOff>276225</xdr:colOff>
      <xdr:row>0</xdr:row>
      <xdr:rowOff>371476</xdr:rowOff>
    </xdr:to>
    <xdr:sp macro="" textlink="">
      <xdr:nvSpPr>
        <xdr:cNvPr id="3" name="Retângulo: Cantos Arredondados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D01BA0EC-8108-46DA-9E3E-6AE43226B015}"/>
            </a:ext>
          </a:extLst>
        </xdr:cNvPr>
        <xdr:cNvSpPr/>
      </xdr:nvSpPr>
      <xdr:spPr>
        <a:xfrm>
          <a:off x="8467725" y="76200"/>
          <a:ext cx="857250" cy="295276"/>
        </a:xfrm>
        <a:prstGeom prst="roundRect">
          <a:avLst/>
        </a:prstGeom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latin typeface="Times New Roman" panose="02020603050405020304" pitchFamily="18" charset="0"/>
              <a:cs typeface="Times New Roman" panose="02020603050405020304" pitchFamily="18" charset="0"/>
            </a:rPr>
            <a:t>Menu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152400</xdr:colOff>
      <xdr:row>0</xdr:row>
      <xdr:rowOff>104775</xdr:rowOff>
    </xdr:from>
    <xdr:to>
      <xdr:col>8</xdr:col>
      <xdr:colOff>142875</xdr:colOff>
      <xdr:row>0</xdr:row>
      <xdr:rowOff>381000</xdr:rowOff>
    </xdr:to>
    <xdr:sp macro="" textlink="">
      <xdr:nvSpPr>
        <xdr:cNvPr id="2" name="Retângulo: Cantos Arredondado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539212-05E8-4FCC-A9E8-621ED47BE89E}"/>
            </a:ext>
          </a:extLst>
        </xdr:cNvPr>
        <xdr:cNvSpPr/>
      </xdr:nvSpPr>
      <xdr:spPr>
        <a:xfrm>
          <a:off x="6638925" y="104775"/>
          <a:ext cx="1238250" cy="276225"/>
        </a:xfrm>
        <a:prstGeom prst="roundRect">
          <a:avLst/>
        </a:prstGeom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pt-BR" sz="1000" b="1">
              <a:latin typeface="Times New Roman" panose="02020603050405020304" pitchFamily="18" charset="0"/>
              <a:cs typeface="Times New Roman" panose="02020603050405020304" pitchFamily="18" charset="0"/>
            </a:rPr>
            <a:t>Consultar</a:t>
          </a:r>
          <a:r>
            <a:rPr lang="pt-BR" sz="1000" b="1" baseline="0">
              <a:latin typeface="Times New Roman" panose="02020603050405020304" pitchFamily="18" charset="0"/>
              <a:cs typeface="Times New Roman" panose="02020603050405020304" pitchFamily="18" charset="0"/>
            </a:rPr>
            <a:t> estoque</a:t>
          </a:r>
          <a:endParaRPr lang="pt-BR" sz="1000" b="1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8</xdr:col>
      <xdr:colOff>295275</xdr:colOff>
      <xdr:row>0</xdr:row>
      <xdr:rowOff>85725</xdr:rowOff>
    </xdr:from>
    <xdr:to>
      <xdr:col>9</xdr:col>
      <xdr:colOff>323850</xdr:colOff>
      <xdr:row>0</xdr:row>
      <xdr:rowOff>381001</xdr:rowOff>
    </xdr:to>
    <xdr:sp macro="" textlink="">
      <xdr:nvSpPr>
        <xdr:cNvPr id="3" name="Retângulo: Cantos Arredondados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CC4E0B70-5A10-4FA9-9674-804A60FB9F86}"/>
            </a:ext>
          </a:extLst>
        </xdr:cNvPr>
        <xdr:cNvSpPr/>
      </xdr:nvSpPr>
      <xdr:spPr>
        <a:xfrm>
          <a:off x="8029575" y="85725"/>
          <a:ext cx="857250" cy="295276"/>
        </a:xfrm>
        <a:prstGeom prst="roundRect">
          <a:avLst/>
        </a:prstGeom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latin typeface="Times New Roman" panose="02020603050405020304" pitchFamily="18" charset="0"/>
              <a:cs typeface="Times New Roman" panose="02020603050405020304" pitchFamily="18" charset="0"/>
            </a:rPr>
            <a:t>Menu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19050</xdr:colOff>
      <xdr:row>0</xdr:row>
      <xdr:rowOff>85725</xdr:rowOff>
    </xdr:from>
    <xdr:to>
      <xdr:col>8</xdr:col>
      <xdr:colOff>9525</xdr:colOff>
      <xdr:row>0</xdr:row>
      <xdr:rowOff>361950</xdr:rowOff>
    </xdr:to>
    <xdr:sp macro="" textlink="">
      <xdr:nvSpPr>
        <xdr:cNvPr id="4" name="Retângulo: Cantos Arredondados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894EBF0-4039-4EEB-B588-22B74289F73A}"/>
            </a:ext>
          </a:extLst>
        </xdr:cNvPr>
        <xdr:cNvSpPr/>
      </xdr:nvSpPr>
      <xdr:spPr>
        <a:xfrm>
          <a:off x="6448425" y="85725"/>
          <a:ext cx="1238250" cy="276225"/>
        </a:xfrm>
        <a:prstGeom prst="roundRect">
          <a:avLst/>
        </a:prstGeom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pt-BR" sz="1000" b="1">
              <a:latin typeface="Times New Roman" panose="02020603050405020304" pitchFamily="18" charset="0"/>
              <a:cs typeface="Times New Roman" panose="02020603050405020304" pitchFamily="18" charset="0"/>
            </a:rPr>
            <a:t>Consultar</a:t>
          </a:r>
          <a:r>
            <a:rPr lang="pt-BR" sz="1000" b="1" baseline="0">
              <a:latin typeface="Times New Roman" panose="02020603050405020304" pitchFamily="18" charset="0"/>
              <a:cs typeface="Times New Roman" panose="02020603050405020304" pitchFamily="18" charset="0"/>
            </a:rPr>
            <a:t> estoque</a:t>
          </a:r>
          <a:endParaRPr lang="pt-BR" sz="1000" b="1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8</xdr:col>
      <xdr:colOff>161925</xdr:colOff>
      <xdr:row>0</xdr:row>
      <xdr:rowOff>66675</xdr:rowOff>
    </xdr:from>
    <xdr:to>
      <xdr:col>9</xdr:col>
      <xdr:colOff>190500</xdr:colOff>
      <xdr:row>0</xdr:row>
      <xdr:rowOff>361951</xdr:rowOff>
    </xdr:to>
    <xdr:sp macro="" textlink="">
      <xdr:nvSpPr>
        <xdr:cNvPr id="5" name="Retângulo: Cantos Arredondados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EF5D41A-0229-4B7E-A8E0-E3282C728388}"/>
            </a:ext>
          </a:extLst>
        </xdr:cNvPr>
        <xdr:cNvSpPr/>
      </xdr:nvSpPr>
      <xdr:spPr>
        <a:xfrm>
          <a:off x="7839075" y="66675"/>
          <a:ext cx="857250" cy="295276"/>
        </a:xfrm>
        <a:prstGeom prst="roundRect">
          <a:avLst/>
        </a:prstGeom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latin typeface="Times New Roman" panose="02020603050405020304" pitchFamily="18" charset="0"/>
              <a:cs typeface="Times New Roman" panose="02020603050405020304" pitchFamily="18" charset="0"/>
            </a:rPr>
            <a:t>Menu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171450</xdr:colOff>
      <xdr:row>0</xdr:row>
      <xdr:rowOff>85725</xdr:rowOff>
    </xdr:from>
    <xdr:to>
      <xdr:col>8</xdr:col>
      <xdr:colOff>161925</xdr:colOff>
      <xdr:row>0</xdr:row>
      <xdr:rowOff>361950</xdr:rowOff>
    </xdr:to>
    <xdr:sp macro="" textlink="">
      <xdr:nvSpPr>
        <xdr:cNvPr id="2" name="Retângulo: Cantos Arredondado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2C6DA0C-B106-4CAB-B586-BCC6E6742A01}"/>
            </a:ext>
          </a:extLst>
        </xdr:cNvPr>
        <xdr:cNvSpPr/>
      </xdr:nvSpPr>
      <xdr:spPr>
        <a:xfrm>
          <a:off x="6381750" y="85725"/>
          <a:ext cx="1238250" cy="276225"/>
        </a:xfrm>
        <a:prstGeom prst="roundRect">
          <a:avLst/>
        </a:prstGeom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pt-BR" sz="1000" b="1">
              <a:latin typeface="Times New Roman" panose="02020603050405020304" pitchFamily="18" charset="0"/>
              <a:cs typeface="Times New Roman" panose="02020603050405020304" pitchFamily="18" charset="0"/>
            </a:rPr>
            <a:t>Consultar</a:t>
          </a:r>
          <a:r>
            <a:rPr lang="pt-BR" sz="1000" b="1" baseline="0">
              <a:latin typeface="Times New Roman" panose="02020603050405020304" pitchFamily="18" charset="0"/>
              <a:cs typeface="Times New Roman" panose="02020603050405020304" pitchFamily="18" charset="0"/>
            </a:rPr>
            <a:t> estoque</a:t>
          </a:r>
          <a:endParaRPr lang="pt-BR" sz="1000" b="1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8</xdr:col>
      <xdr:colOff>314325</xdr:colOff>
      <xdr:row>0</xdr:row>
      <xdr:rowOff>66675</xdr:rowOff>
    </xdr:from>
    <xdr:to>
      <xdr:col>9</xdr:col>
      <xdr:colOff>342900</xdr:colOff>
      <xdr:row>0</xdr:row>
      <xdr:rowOff>361951</xdr:rowOff>
    </xdr:to>
    <xdr:sp macro="" textlink="">
      <xdr:nvSpPr>
        <xdr:cNvPr id="3" name="Retângulo: Cantos Arredondados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17B71C5-6895-45E2-BD79-41B2A81889C3}"/>
            </a:ext>
          </a:extLst>
        </xdr:cNvPr>
        <xdr:cNvSpPr/>
      </xdr:nvSpPr>
      <xdr:spPr>
        <a:xfrm>
          <a:off x="7772400" y="66675"/>
          <a:ext cx="857250" cy="295276"/>
        </a:xfrm>
        <a:prstGeom prst="roundRect">
          <a:avLst/>
        </a:prstGeom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latin typeface="Times New Roman" panose="02020603050405020304" pitchFamily="18" charset="0"/>
              <a:cs typeface="Times New Roman" panose="02020603050405020304" pitchFamily="18" charset="0"/>
            </a:rPr>
            <a:t>Menu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600075</xdr:colOff>
      <xdr:row>0</xdr:row>
      <xdr:rowOff>95250</xdr:rowOff>
    </xdr:from>
    <xdr:to>
      <xdr:col>7</xdr:col>
      <xdr:colOff>1228725</xdr:colOff>
      <xdr:row>0</xdr:row>
      <xdr:rowOff>371475</xdr:rowOff>
    </xdr:to>
    <xdr:sp macro="" textlink="">
      <xdr:nvSpPr>
        <xdr:cNvPr id="2" name="Retângulo: Cantos Arredondado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85640E1-222C-410A-A93A-69B4F70C550E}"/>
            </a:ext>
          </a:extLst>
        </xdr:cNvPr>
        <xdr:cNvSpPr/>
      </xdr:nvSpPr>
      <xdr:spPr>
        <a:xfrm>
          <a:off x="6248400" y="95250"/>
          <a:ext cx="1238250" cy="276225"/>
        </a:xfrm>
        <a:prstGeom prst="roundRect">
          <a:avLst/>
        </a:prstGeom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pt-BR" sz="1000" b="1">
              <a:latin typeface="Times New Roman" panose="02020603050405020304" pitchFamily="18" charset="0"/>
              <a:cs typeface="Times New Roman" panose="02020603050405020304" pitchFamily="18" charset="0"/>
            </a:rPr>
            <a:t>Consultar</a:t>
          </a:r>
          <a:r>
            <a:rPr lang="pt-BR" sz="1000" b="1" baseline="0">
              <a:latin typeface="Times New Roman" panose="02020603050405020304" pitchFamily="18" charset="0"/>
              <a:cs typeface="Times New Roman" panose="02020603050405020304" pitchFamily="18" charset="0"/>
            </a:rPr>
            <a:t> estoque</a:t>
          </a:r>
          <a:endParaRPr lang="pt-BR" sz="1000" b="1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8</xdr:col>
      <xdr:colOff>133350</xdr:colOff>
      <xdr:row>0</xdr:row>
      <xdr:rowOff>76200</xdr:rowOff>
    </xdr:from>
    <xdr:to>
      <xdr:col>9</xdr:col>
      <xdr:colOff>161925</xdr:colOff>
      <xdr:row>0</xdr:row>
      <xdr:rowOff>371476</xdr:rowOff>
    </xdr:to>
    <xdr:sp macro="" textlink="">
      <xdr:nvSpPr>
        <xdr:cNvPr id="3" name="Retângulo: Cantos Arredondados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BB6B944-84DD-43A9-9F36-54C47CE4E706}"/>
            </a:ext>
          </a:extLst>
        </xdr:cNvPr>
        <xdr:cNvSpPr/>
      </xdr:nvSpPr>
      <xdr:spPr>
        <a:xfrm>
          <a:off x="7639050" y="76200"/>
          <a:ext cx="857250" cy="295276"/>
        </a:xfrm>
        <a:prstGeom prst="roundRect">
          <a:avLst/>
        </a:prstGeom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latin typeface="Times New Roman" panose="02020603050405020304" pitchFamily="18" charset="0"/>
              <a:cs typeface="Times New Roman" panose="02020603050405020304" pitchFamily="18" charset="0"/>
            </a:rPr>
            <a:t>Menu</a:t>
          </a: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57150</xdr:colOff>
      <xdr:row>0</xdr:row>
      <xdr:rowOff>95250</xdr:rowOff>
    </xdr:from>
    <xdr:to>
      <xdr:col>8</xdr:col>
      <xdr:colOff>47625</xdr:colOff>
      <xdr:row>0</xdr:row>
      <xdr:rowOff>371475</xdr:rowOff>
    </xdr:to>
    <xdr:sp macro="" textlink="">
      <xdr:nvSpPr>
        <xdr:cNvPr id="2" name="Retângulo: Cantos Arredondado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2DC58A7-B4F0-4FF8-8752-9B14DAF80F10}"/>
            </a:ext>
          </a:extLst>
        </xdr:cNvPr>
        <xdr:cNvSpPr/>
      </xdr:nvSpPr>
      <xdr:spPr>
        <a:xfrm>
          <a:off x="6524625" y="95250"/>
          <a:ext cx="1238250" cy="276225"/>
        </a:xfrm>
        <a:prstGeom prst="roundRect">
          <a:avLst/>
        </a:prstGeom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pt-BR" sz="1000" b="1">
              <a:latin typeface="Times New Roman" panose="02020603050405020304" pitchFamily="18" charset="0"/>
              <a:cs typeface="Times New Roman" panose="02020603050405020304" pitchFamily="18" charset="0"/>
            </a:rPr>
            <a:t>Consultar</a:t>
          </a:r>
          <a:r>
            <a:rPr lang="pt-BR" sz="1000" b="1" baseline="0">
              <a:latin typeface="Times New Roman" panose="02020603050405020304" pitchFamily="18" charset="0"/>
              <a:cs typeface="Times New Roman" panose="02020603050405020304" pitchFamily="18" charset="0"/>
            </a:rPr>
            <a:t> estoque</a:t>
          </a:r>
          <a:endParaRPr lang="pt-BR" sz="1000" b="1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8</xdr:col>
      <xdr:colOff>200025</xdr:colOff>
      <xdr:row>0</xdr:row>
      <xdr:rowOff>76200</xdr:rowOff>
    </xdr:from>
    <xdr:to>
      <xdr:col>9</xdr:col>
      <xdr:colOff>228600</xdr:colOff>
      <xdr:row>0</xdr:row>
      <xdr:rowOff>371476</xdr:rowOff>
    </xdr:to>
    <xdr:sp macro="" textlink="">
      <xdr:nvSpPr>
        <xdr:cNvPr id="3" name="Retângulo: Cantos Arredondados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ECE6B80-A361-482D-BC6E-F4F98612D0AF}"/>
            </a:ext>
          </a:extLst>
        </xdr:cNvPr>
        <xdr:cNvSpPr/>
      </xdr:nvSpPr>
      <xdr:spPr>
        <a:xfrm>
          <a:off x="7915275" y="76200"/>
          <a:ext cx="857250" cy="295276"/>
        </a:xfrm>
        <a:prstGeom prst="roundRect">
          <a:avLst/>
        </a:prstGeom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latin typeface="Times New Roman" panose="02020603050405020304" pitchFamily="18" charset="0"/>
              <a:cs typeface="Times New Roman" panose="02020603050405020304" pitchFamily="18" charset="0"/>
            </a:rPr>
            <a:t>Menu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285751</xdr:colOff>
      <xdr:row>7</xdr:row>
      <xdr:rowOff>161925</xdr:rowOff>
    </xdr:from>
    <xdr:to>
      <xdr:col>5</xdr:col>
      <xdr:colOff>76200</xdr:colOff>
      <xdr:row>22</xdr:row>
      <xdr:rowOff>104775</xdr:rowOff>
    </xdr:to>
    <xdr:sp macro="" textlink="">
      <xdr:nvSpPr>
        <xdr:cNvPr id="5" name="Retângulo 4">
          <a:extLst>
            <a:ext uri="{FF2B5EF4-FFF2-40B4-BE49-F238E27FC236}">
              <a16:creationId xmlns:a16="http://schemas.microsoft.com/office/drawing/2014/main" id="{528670CB-7AF1-460B-8DD6-1382FD70D130}"/>
            </a:ext>
          </a:extLst>
        </xdr:cNvPr>
        <xdr:cNvSpPr/>
      </xdr:nvSpPr>
      <xdr:spPr>
        <a:xfrm>
          <a:off x="895351" y="1314450"/>
          <a:ext cx="2228849" cy="2800350"/>
        </a:xfrm>
        <a:prstGeom prst="rect">
          <a:avLst/>
        </a:prstGeom>
        <a:solidFill>
          <a:schemeClr val="bg1">
            <a:lumMod val="85000"/>
          </a:schemeClr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6</xdr:col>
      <xdr:colOff>19050</xdr:colOff>
      <xdr:row>2</xdr:row>
      <xdr:rowOff>123825</xdr:rowOff>
    </xdr:from>
    <xdr:to>
      <xdr:col>10</xdr:col>
      <xdr:colOff>266176</xdr:colOff>
      <xdr:row>4</xdr:row>
      <xdr:rowOff>176788</xdr:rowOff>
    </xdr:to>
    <xdr:sp macro="" textlink="">
      <xdr:nvSpPr>
        <xdr:cNvPr id="2" name="Retângulo 1">
          <a:extLst>
            <a:ext uri="{FF2B5EF4-FFF2-40B4-BE49-F238E27FC236}">
              <a16:creationId xmlns:a16="http://schemas.microsoft.com/office/drawing/2014/main" id="{F086FC17-39AB-4E71-97B1-10CFBED74CC9}"/>
            </a:ext>
          </a:extLst>
        </xdr:cNvPr>
        <xdr:cNvSpPr/>
      </xdr:nvSpPr>
      <xdr:spPr>
        <a:xfrm>
          <a:off x="3676650" y="323850"/>
          <a:ext cx="2685526" cy="433963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pt-BR" sz="2400" b="1" cap="all" spc="0">
              <a:ln w="9000" cmpd="sng">
                <a:solidFill>
                  <a:schemeClr val="accent4">
                    <a:shade val="50000"/>
                    <a:satMod val="120000"/>
                  </a:schemeClr>
                </a:solidFill>
                <a:prstDash val="solid"/>
              </a:ln>
              <a:gradFill>
                <a:gsLst>
                  <a:gs pos="0">
                    <a:schemeClr val="accent4">
                      <a:shade val="20000"/>
                      <a:satMod val="245000"/>
                    </a:schemeClr>
                  </a:gs>
                  <a:gs pos="43000">
                    <a:schemeClr val="accent4">
                      <a:satMod val="255000"/>
                    </a:schemeClr>
                  </a:gs>
                  <a:gs pos="48000">
                    <a:schemeClr val="accent4">
                      <a:shade val="85000"/>
                      <a:satMod val="255000"/>
                    </a:schemeClr>
                  </a:gs>
                  <a:gs pos="100000">
                    <a:schemeClr val="accent4">
                      <a:shade val="20000"/>
                      <a:satMod val="245000"/>
                    </a:schemeClr>
                  </a:gs>
                </a:gsLst>
                <a:lin ang="5400000"/>
              </a:gradFill>
              <a:effectLst>
                <a:reflection blurRad="12700" stA="28000" endPos="45000" dist="1000" dir="5400000" sy="-100000" algn="bl" rotWithShape="0"/>
              </a:effectLst>
            </a:rPr>
            <a:t>MENU</a:t>
          </a:r>
          <a:r>
            <a:rPr lang="pt-BR" sz="2400" b="1" cap="all" spc="0" baseline="0">
              <a:ln w="9000" cmpd="sng">
                <a:solidFill>
                  <a:schemeClr val="accent4">
                    <a:shade val="50000"/>
                    <a:satMod val="120000"/>
                  </a:schemeClr>
                </a:solidFill>
                <a:prstDash val="solid"/>
              </a:ln>
              <a:gradFill>
                <a:gsLst>
                  <a:gs pos="0">
                    <a:schemeClr val="accent4">
                      <a:shade val="20000"/>
                      <a:satMod val="245000"/>
                    </a:schemeClr>
                  </a:gs>
                  <a:gs pos="43000">
                    <a:schemeClr val="accent4">
                      <a:satMod val="255000"/>
                    </a:schemeClr>
                  </a:gs>
                  <a:gs pos="48000">
                    <a:schemeClr val="accent4">
                      <a:shade val="85000"/>
                      <a:satMod val="255000"/>
                    </a:schemeClr>
                  </a:gs>
                  <a:gs pos="100000">
                    <a:schemeClr val="accent4">
                      <a:shade val="20000"/>
                      <a:satMod val="245000"/>
                    </a:schemeClr>
                  </a:gs>
                </a:gsLst>
                <a:lin ang="5400000"/>
              </a:gradFill>
              <a:effectLst>
                <a:reflection blurRad="12700" stA="28000" endPos="45000" dist="1000" dir="5400000" sy="-100000" algn="bl" rotWithShape="0"/>
              </a:effectLst>
            </a:rPr>
            <a:t> PRINCIPAL</a:t>
          </a:r>
          <a:endParaRPr lang="pt-BR" sz="2400" b="1" cap="all" spc="0">
            <a:ln w="9000" cmpd="sng">
              <a:solidFill>
                <a:schemeClr val="accent4">
                  <a:shade val="50000"/>
                  <a:satMod val="120000"/>
                </a:schemeClr>
              </a:solidFill>
              <a:prstDash val="solid"/>
            </a:ln>
            <a:gradFill>
              <a:gsLst>
                <a:gs pos="0">
                  <a:schemeClr val="accent4">
                    <a:shade val="20000"/>
                    <a:satMod val="245000"/>
                  </a:schemeClr>
                </a:gs>
                <a:gs pos="43000">
                  <a:schemeClr val="accent4">
                    <a:satMod val="255000"/>
                  </a:schemeClr>
                </a:gs>
                <a:gs pos="48000">
                  <a:schemeClr val="accent4">
                    <a:shade val="85000"/>
                    <a:satMod val="255000"/>
                  </a:schemeClr>
                </a:gs>
                <a:gs pos="100000">
                  <a:schemeClr val="accent4">
                    <a:shade val="20000"/>
                    <a:satMod val="245000"/>
                  </a:schemeClr>
                </a:gs>
              </a:gsLst>
              <a:lin ang="5400000"/>
            </a:gradFill>
            <a:effectLst>
              <a:reflection blurRad="12700" stA="28000" endPos="45000" dist="1000" dir="5400000" sy="-100000" algn="bl" rotWithShape="0"/>
            </a:effectLst>
          </a:endParaRPr>
        </a:p>
      </xdr:txBody>
    </xdr:sp>
    <xdr:clientData/>
  </xdr:twoCellAnchor>
  <xdr:twoCellAnchor>
    <xdr:from>
      <xdr:col>1</xdr:col>
      <xdr:colOff>276225</xdr:colOff>
      <xdr:row>5</xdr:row>
      <xdr:rowOff>161925</xdr:rowOff>
    </xdr:from>
    <xdr:to>
      <xdr:col>16</xdr:col>
      <xdr:colOff>31505</xdr:colOff>
      <xdr:row>7</xdr:row>
      <xdr:rowOff>100589</xdr:rowOff>
    </xdr:to>
    <xdr:sp macro="" textlink="">
      <xdr:nvSpPr>
        <xdr:cNvPr id="3" name="Retângulo 2">
          <a:extLst>
            <a:ext uri="{FF2B5EF4-FFF2-40B4-BE49-F238E27FC236}">
              <a16:creationId xmlns:a16="http://schemas.microsoft.com/office/drawing/2014/main" id="{0F8907FD-3AF2-4515-8541-37ABFDCAFB5D}"/>
            </a:ext>
          </a:extLst>
        </xdr:cNvPr>
        <xdr:cNvSpPr/>
      </xdr:nvSpPr>
      <xdr:spPr>
        <a:xfrm>
          <a:off x="885825" y="933450"/>
          <a:ext cx="8899280" cy="319664"/>
        </a:xfrm>
        <a:prstGeom prst="rect">
          <a:avLst/>
        </a:prstGeom>
        <a:solidFill>
          <a:srgbClr val="FFC000"/>
        </a:solidFill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lang="pt-BR" sz="1100" b="1">
              <a:solidFill>
                <a:schemeClr val="tx1">
                  <a:lumMod val="85000"/>
                  <a:lumOff val="15000"/>
                </a:schemeClr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Ésta</a:t>
          </a:r>
          <a:r>
            <a:rPr lang="pt-BR" sz="1100" b="1" baseline="0">
              <a:solidFill>
                <a:schemeClr val="tx1">
                  <a:lumMod val="85000"/>
                  <a:lumOff val="15000"/>
                </a:schemeClr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 é a tela principal do seu sistema, basta você clicar em algum botão para auternar entre as diversas telas</a:t>
          </a:r>
          <a:r>
            <a:rPr lang="pt-BR" sz="1100" baseline="0"/>
            <a:t>.</a:t>
          </a:r>
          <a:endParaRPr lang="pt-BR" sz="1100"/>
        </a:p>
      </xdr:txBody>
    </xdr:sp>
    <xdr:clientData/>
  </xdr:twoCellAnchor>
  <xdr:twoCellAnchor>
    <xdr:from>
      <xdr:col>1</xdr:col>
      <xdr:colOff>314325</xdr:colOff>
      <xdr:row>7</xdr:row>
      <xdr:rowOff>171450</xdr:rowOff>
    </xdr:from>
    <xdr:to>
      <xdr:col>5</xdr:col>
      <xdr:colOff>76200</xdr:colOff>
      <xdr:row>10</xdr:row>
      <xdr:rowOff>88970</xdr:rowOff>
    </xdr:to>
    <xdr:sp macro="" textlink="">
      <xdr:nvSpPr>
        <xdr:cNvPr id="4" name="CaixaDeTexto 3">
          <a:extLst>
            <a:ext uri="{FF2B5EF4-FFF2-40B4-BE49-F238E27FC236}">
              <a16:creationId xmlns:a16="http://schemas.microsoft.com/office/drawing/2014/main" id="{D1ED705D-4082-4F06-A1F0-06794835C595}"/>
            </a:ext>
          </a:extLst>
        </xdr:cNvPr>
        <xdr:cNvSpPr txBox="1"/>
      </xdr:nvSpPr>
      <xdr:spPr>
        <a:xfrm>
          <a:off x="923925" y="1323975"/>
          <a:ext cx="2200275" cy="489020"/>
        </a:xfrm>
        <a:prstGeom prst="rect">
          <a:avLst/>
        </a:prstGeom>
        <a:solidFill>
          <a:srgbClr val="FFC0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100" b="1">
              <a:solidFill>
                <a:schemeClr val="tx1">
                  <a:lumMod val="85000"/>
                  <a:lumOff val="15000"/>
                </a:schemeClr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Selecione </a:t>
          </a:r>
          <a:r>
            <a:rPr lang="pt-BR" sz="1100" b="1" baseline="0">
              <a:solidFill>
                <a:schemeClr val="tx1">
                  <a:lumMod val="85000"/>
                  <a:lumOff val="15000"/>
                </a:schemeClr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 o mês que você deseja digitar seu estoque.</a:t>
          </a:r>
          <a:endParaRPr lang="pt-BR" sz="1100" b="1">
            <a:solidFill>
              <a:schemeClr val="tx1">
                <a:lumMod val="85000"/>
                <a:lumOff val="15000"/>
              </a:schemeClr>
            </a:solidFill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381000</xdr:colOff>
      <xdr:row>10</xdr:row>
      <xdr:rowOff>142875</xdr:rowOff>
    </xdr:from>
    <xdr:to>
      <xdr:col>3</xdr:col>
      <xdr:colOff>47625</xdr:colOff>
      <xdr:row>12</xdr:row>
      <xdr:rowOff>9525</xdr:rowOff>
    </xdr:to>
    <xdr:sp macro="" textlink="">
      <xdr:nvSpPr>
        <xdr:cNvPr id="6" name="Retângulo: Cantos Arredondados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3C0C464-9F60-4A5C-B8DC-E00C4936FFE7}"/>
            </a:ext>
          </a:extLst>
        </xdr:cNvPr>
        <xdr:cNvSpPr/>
      </xdr:nvSpPr>
      <xdr:spPr>
        <a:xfrm>
          <a:off x="990600" y="1866900"/>
          <a:ext cx="885825" cy="247650"/>
        </a:xfrm>
        <a:prstGeom prst="roundRect">
          <a:avLst/>
        </a:prstGeom>
        <a:solidFill>
          <a:srgbClr val="002060"/>
        </a:solidFill>
        <a:ln>
          <a:noFill/>
        </a:ln>
        <a:effectLst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400" b="1">
              <a:latin typeface="Times New Roman" panose="02020603050405020304" pitchFamily="18" charset="0"/>
              <a:cs typeface="Times New Roman" panose="02020603050405020304" pitchFamily="18" charset="0"/>
            </a:rPr>
            <a:t>Janeiro</a:t>
          </a:r>
        </a:p>
      </xdr:txBody>
    </xdr:sp>
    <xdr:clientData/>
  </xdr:twoCellAnchor>
  <xdr:twoCellAnchor>
    <xdr:from>
      <xdr:col>1</xdr:col>
      <xdr:colOff>381000</xdr:colOff>
      <xdr:row>12</xdr:row>
      <xdr:rowOff>114300</xdr:rowOff>
    </xdr:from>
    <xdr:to>
      <xdr:col>3</xdr:col>
      <xdr:colOff>47625</xdr:colOff>
      <xdr:row>13</xdr:row>
      <xdr:rowOff>171450</xdr:rowOff>
    </xdr:to>
    <xdr:sp macro="" textlink="">
      <xdr:nvSpPr>
        <xdr:cNvPr id="7" name="Retângulo: Cantos Arredondados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C02CC449-5EEC-40EA-9772-257C6F3A59E5}"/>
            </a:ext>
          </a:extLst>
        </xdr:cNvPr>
        <xdr:cNvSpPr/>
      </xdr:nvSpPr>
      <xdr:spPr>
        <a:xfrm>
          <a:off x="990600" y="2219325"/>
          <a:ext cx="885825" cy="247650"/>
        </a:xfrm>
        <a:prstGeom prst="roundRect">
          <a:avLst/>
        </a:prstGeom>
        <a:solidFill>
          <a:srgbClr val="002060"/>
        </a:solidFill>
        <a:ln>
          <a:noFill/>
        </a:ln>
        <a:effectLst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>
              <a:latin typeface="Times New Roman" panose="02020603050405020304" pitchFamily="18" charset="0"/>
              <a:cs typeface="Times New Roman" panose="02020603050405020304" pitchFamily="18" charset="0"/>
            </a:rPr>
            <a:t>Fevereiro</a:t>
          </a:r>
          <a:endParaRPr lang="pt-BR" sz="1100" b="1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381000</xdr:colOff>
      <xdr:row>18</xdr:row>
      <xdr:rowOff>152400</xdr:rowOff>
    </xdr:from>
    <xdr:to>
      <xdr:col>3</xdr:col>
      <xdr:colOff>47625</xdr:colOff>
      <xdr:row>20</xdr:row>
      <xdr:rowOff>19050</xdr:rowOff>
    </xdr:to>
    <xdr:sp macro="" textlink="">
      <xdr:nvSpPr>
        <xdr:cNvPr id="8" name="Retângulo: Cantos Arredondados 7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6F22149-346C-444E-8E9F-3E6EE2800C38}"/>
            </a:ext>
          </a:extLst>
        </xdr:cNvPr>
        <xdr:cNvSpPr/>
      </xdr:nvSpPr>
      <xdr:spPr>
        <a:xfrm>
          <a:off x="990600" y="3400425"/>
          <a:ext cx="885825" cy="247650"/>
        </a:xfrm>
        <a:prstGeom prst="roundRect">
          <a:avLst/>
        </a:prstGeom>
        <a:solidFill>
          <a:srgbClr val="002060"/>
        </a:solidFill>
        <a:ln>
          <a:noFill/>
        </a:ln>
        <a:effectLst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>
              <a:solidFill>
                <a:schemeClr val="lt1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Maio</a:t>
          </a:r>
          <a:endParaRPr lang="pt-BR" sz="1100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3</xdr:col>
      <xdr:colOff>266700</xdr:colOff>
      <xdr:row>14</xdr:row>
      <xdr:rowOff>95250</xdr:rowOff>
    </xdr:from>
    <xdr:to>
      <xdr:col>4</xdr:col>
      <xdr:colOff>542925</xdr:colOff>
      <xdr:row>15</xdr:row>
      <xdr:rowOff>152400</xdr:rowOff>
    </xdr:to>
    <xdr:sp macro="" textlink="">
      <xdr:nvSpPr>
        <xdr:cNvPr id="9" name="Retângulo: Cantos Arredondados 8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A7CCAE3F-20A6-402B-B48B-76483753970F}"/>
            </a:ext>
          </a:extLst>
        </xdr:cNvPr>
        <xdr:cNvSpPr/>
      </xdr:nvSpPr>
      <xdr:spPr>
        <a:xfrm>
          <a:off x="2095500" y="2581275"/>
          <a:ext cx="885825" cy="247650"/>
        </a:xfrm>
        <a:prstGeom prst="roundRect">
          <a:avLst/>
        </a:prstGeom>
        <a:solidFill>
          <a:srgbClr val="002060"/>
        </a:solidFill>
        <a:ln>
          <a:noFill/>
        </a:ln>
        <a:effectLst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300" b="1">
              <a:latin typeface="Times New Roman" panose="02020603050405020304" pitchFamily="18" charset="0"/>
              <a:cs typeface="Times New Roman" panose="02020603050405020304" pitchFamily="18" charset="0"/>
            </a:rPr>
            <a:t>Setembro</a:t>
          </a:r>
        </a:p>
      </xdr:txBody>
    </xdr:sp>
    <xdr:clientData/>
  </xdr:twoCellAnchor>
  <xdr:twoCellAnchor>
    <xdr:from>
      <xdr:col>3</xdr:col>
      <xdr:colOff>266700</xdr:colOff>
      <xdr:row>12</xdr:row>
      <xdr:rowOff>114300</xdr:rowOff>
    </xdr:from>
    <xdr:to>
      <xdr:col>4</xdr:col>
      <xdr:colOff>542925</xdr:colOff>
      <xdr:row>13</xdr:row>
      <xdr:rowOff>171450</xdr:rowOff>
    </xdr:to>
    <xdr:sp macro="" textlink="">
      <xdr:nvSpPr>
        <xdr:cNvPr id="10" name="Retângulo: Cantos Arredondados 9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6998AD54-EC4B-4CB5-A0EA-B8A2A06AF015}"/>
            </a:ext>
          </a:extLst>
        </xdr:cNvPr>
        <xdr:cNvSpPr/>
      </xdr:nvSpPr>
      <xdr:spPr>
        <a:xfrm>
          <a:off x="2095500" y="2219325"/>
          <a:ext cx="885825" cy="247650"/>
        </a:xfrm>
        <a:prstGeom prst="roundRect">
          <a:avLst/>
        </a:prstGeom>
        <a:solidFill>
          <a:srgbClr val="002060"/>
        </a:solidFill>
        <a:ln>
          <a:noFill/>
        </a:ln>
        <a:effectLst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300" b="1">
              <a:latin typeface="Times New Roman" panose="02020603050405020304" pitchFamily="18" charset="0"/>
              <a:cs typeface="Times New Roman" panose="02020603050405020304" pitchFamily="18" charset="0"/>
            </a:rPr>
            <a:t>Agosto</a:t>
          </a:r>
        </a:p>
      </xdr:txBody>
    </xdr:sp>
    <xdr:clientData/>
  </xdr:twoCellAnchor>
  <xdr:twoCellAnchor>
    <xdr:from>
      <xdr:col>3</xdr:col>
      <xdr:colOff>266700</xdr:colOff>
      <xdr:row>10</xdr:row>
      <xdr:rowOff>142875</xdr:rowOff>
    </xdr:from>
    <xdr:to>
      <xdr:col>4</xdr:col>
      <xdr:colOff>542925</xdr:colOff>
      <xdr:row>12</xdr:row>
      <xdr:rowOff>9525</xdr:rowOff>
    </xdr:to>
    <xdr:sp macro="" textlink="">
      <xdr:nvSpPr>
        <xdr:cNvPr id="11" name="Retângulo: Cantos Arredondados 10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32169DBF-EA1B-486D-8656-3E484594F9BC}"/>
            </a:ext>
          </a:extLst>
        </xdr:cNvPr>
        <xdr:cNvSpPr/>
      </xdr:nvSpPr>
      <xdr:spPr>
        <a:xfrm>
          <a:off x="2095500" y="1866900"/>
          <a:ext cx="885825" cy="247650"/>
        </a:xfrm>
        <a:prstGeom prst="roundRect">
          <a:avLst/>
        </a:prstGeom>
        <a:solidFill>
          <a:srgbClr val="002060"/>
        </a:solidFill>
        <a:ln>
          <a:noFill/>
        </a:ln>
        <a:effectLst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300" b="1">
              <a:latin typeface="Times New Roman" panose="02020603050405020304" pitchFamily="18" charset="0"/>
              <a:cs typeface="Times New Roman" panose="02020603050405020304" pitchFamily="18" charset="0"/>
            </a:rPr>
            <a:t>Julho</a:t>
          </a:r>
        </a:p>
      </xdr:txBody>
    </xdr:sp>
    <xdr:clientData/>
  </xdr:twoCellAnchor>
  <xdr:twoCellAnchor>
    <xdr:from>
      <xdr:col>1</xdr:col>
      <xdr:colOff>381000</xdr:colOff>
      <xdr:row>14</xdr:row>
      <xdr:rowOff>123825</xdr:rowOff>
    </xdr:from>
    <xdr:to>
      <xdr:col>3</xdr:col>
      <xdr:colOff>47625</xdr:colOff>
      <xdr:row>15</xdr:row>
      <xdr:rowOff>180975</xdr:rowOff>
    </xdr:to>
    <xdr:sp macro="" textlink="">
      <xdr:nvSpPr>
        <xdr:cNvPr id="12" name="Retângulo: Cantos Arredondados 11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1AA0DCE8-45A1-4064-8C33-E643F045B8CB}"/>
            </a:ext>
          </a:extLst>
        </xdr:cNvPr>
        <xdr:cNvSpPr/>
      </xdr:nvSpPr>
      <xdr:spPr>
        <a:xfrm>
          <a:off x="990600" y="2609850"/>
          <a:ext cx="885825" cy="247650"/>
        </a:xfrm>
        <a:prstGeom prst="roundRect">
          <a:avLst/>
        </a:prstGeom>
        <a:solidFill>
          <a:srgbClr val="002060"/>
        </a:solidFill>
        <a:ln>
          <a:noFill/>
        </a:ln>
        <a:effectLst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400" b="1">
              <a:latin typeface="Times New Roman" panose="02020603050405020304" pitchFamily="18" charset="0"/>
              <a:cs typeface="Times New Roman" panose="02020603050405020304" pitchFamily="18" charset="0"/>
            </a:rPr>
            <a:t>Março</a:t>
          </a:r>
          <a:endParaRPr lang="pt-BR" sz="1100" b="1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381000</xdr:colOff>
      <xdr:row>16</xdr:row>
      <xdr:rowOff>142875</xdr:rowOff>
    </xdr:from>
    <xdr:to>
      <xdr:col>3</xdr:col>
      <xdr:colOff>47625</xdr:colOff>
      <xdr:row>18</xdr:row>
      <xdr:rowOff>9525</xdr:rowOff>
    </xdr:to>
    <xdr:sp macro="" textlink="">
      <xdr:nvSpPr>
        <xdr:cNvPr id="13" name="Retângulo: Cantos Arredondados 12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9CF767A4-EC84-4E25-90BA-D6AA041DF79D}"/>
            </a:ext>
          </a:extLst>
        </xdr:cNvPr>
        <xdr:cNvSpPr/>
      </xdr:nvSpPr>
      <xdr:spPr>
        <a:xfrm>
          <a:off x="990600" y="3009900"/>
          <a:ext cx="885825" cy="247650"/>
        </a:xfrm>
        <a:prstGeom prst="roundRect">
          <a:avLst/>
        </a:prstGeom>
        <a:solidFill>
          <a:srgbClr val="002060"/>
        </a:solidFill>
        <a:ln>
          <a:noFill/>
        </a:ln>
        <a:effectLst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400" b="1">
              <a:latin typeface="Times New Roman" panose="02020603050405020304" pitchFamily="18" charset="0"/>
              <a:cs typeface="Times New Roman" panose="02020603050405020304" pitchFamily="18" charset="0"/>
            </a:rPr>
            <a:t>Abril</a:t>
          </a:r>
          <a:endParaRPr lang="pt-BR" sz="1100" b="1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3</xdr:col>
      <xdr:colOff>266700</xdr:colOff>
      <xdr:row>16</xdr:row>
      <xdr:rowOff>133350</xdr:rowOff>
    </xdr:from>
    <xdr:to>
      <xdr:col>4</xdr:col>
      <xdr:colOff>542925</xdr:colOff>
      <xdr:row>18</xdr:row>
      <xdr:rowOff>0</xdr:rowOff>
    </xdr:to>
    <xdr:sp macro="" textlink="">
      <xdr:nvSpPr>
        <xdr:cNvPr id="14" name="Retângulo: Cantos Arredondados 13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C999A36E-A635-4958-AEE8-3928A7D21316}"/>
            </a:ext>
          </a:extLst>
        </xdr:cNvPr>
        <xdr:cNvSpPr/>
      </xdr:nvSpPr>
      <xdr:spPr>
        <a:xfrm>
          <a:off x="2095500" y="3000375"/>
          <a:ext cx="885825" cy="247650"/>
        </a:xfrm>
        <a:prstGeom prst="roundRect">
          <a:avLst/>
        </a:prstGeom>
        <a:solidFill>
          <a:srgbClr val="002060"/>
        </a:solidFill>
        <a:ln>
          <a:noFill/>
        </a:ln>
        <a:effectLst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300" b="1">
              <a:latin typeface="Times New Roman" panose="02020603050405020304" pitchFamily="18" charset="0"/>
              <a:cs typeface="Times New Roman" panose="02020603050405020304" pitchFamily="18" charset="0"/>
            </a:rPr>
            <a:t>Outubro</a:t>
          </a:r>
        </a:p>
      </xdr:txBody>
    </xdr:sp>
    <xdr:clientData/>
  </xdr:twoCellAnchor>
  <xdr:twoCellAnchor>
    <xdr:from>
      <xdr:col>1</xdr:col>
      <xdr:colOff>381000</xdr:colOff>
      <xdr:row>20</xdr:row>
      <xdr:rowOff>142875</xdr:rowOff>
    </xdr:from>
    <xdr:to>
      <xdr:col>3</xdr:col>
      <xdr:colOff>47625</xdr:colOff>
      <xdr:row>22</xdr:row>
      <xdr:rowOff>9525</xdr:rowOff>
    </xdr:to>
    <xdr:sp macro="" textlink="">
      <xdr:nvSpPr>
        <xdr:cNvPr id="15" name="Retângulo: Cantos Arredondados 14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630E475-4A96-412F-901B-B4CA7C254357}"/>
            </a:ext>
          </a:extLst>
        </xdr:cNvPr>
        <xdr:cNvSpPr/>
      </xdr:nvSpPr>
      <xdr:spPr>
        <a:xfrm>
          <a:off x="990600" y="3771900"/>
          <a:ext cx="885825" cy="247650"/>
        </a:xfrm>
        <a:prstGeom prst="roundRect">
          <a:avLst/>
        </a:prstGeom>
        <a:solidFill>
          <a:srgbClr val="002060"/>
        </a:solidFill>
        <a:ln>
          <a:noFill/>
        </a:ln>
        <a:effectLst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400" b="1">
              <a:latin typeface="Times New Roman" panose="02020603050405020304" pitchFamily="18" charset="0"/>
              <a:cs typeface="Times New Roman" panose="02020603050405020304" pitchFamily="18" charset="0"/>
            </a:rPr>
            <a:t>Junho</a:t>
          </a:r>
          <a:endParaRPr lang="pt-BR" sz="1100" b="1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3</xdr:col>
      <xdr:colOff>266700</xdr:colOff>
      <xdr:row>18</xdr:row>
      <xdr:rowOff>142875</xdr:rowOff>
    </xdr:from>
    <xdr:to>
      <xdr:col>4</xdr:col>
      <xdr:colOff>542925</xdr:colOff>
      <xdr:row>20</xdr:row>
      <xdr:rowOff>9525</xdr:rowOff>
    </xdr:to>
    <xdr:sp macro="" textlink="">
      <xdr:nvSpPr>
        <xdr:cNvPr id="17" name="Retângulo: Cantos Arredondados 16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2308A5D8-C806-463C-8DD5-6E6E0037E6C6}"/>
            </a:ext>
          </a:extLst>
        </xdr:cNvPr>
        <xdr:cNvSpPr/>
      </xdr:nvSpPr>
      <xdr:spPr>
        <a:xfrm>
          <a:off x="2095500" y="3390900"/>
          <a:ext cx="885825" cy="247650"/>
        </a:xfrm>
        <a:prstGeom prst="roundRect">
          <a:avLst/>
        </a:prstGeom>
        <a:solidFill>
          <a:srgbClr val="002060"/>
        </a:solidFill>
        <a:ln>
          <a:noFill/>
        </a:ln>
        <a:effectLst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50" b="1">
              <a:latin typeface="Times New Roman" panose="02020603050405020304" pitchFamily="18" charset="0"/>
              <a:cs typeface="Times New Roman" panose="02020603050405020304" pitchFamily="18" charset="0"/>
            </a:rPr>
            <a:t>Novembro</a:t>
          </a:r>
        </a:p>
      </xdr:txBody>
    </xdr:sp>
    <xdr:clientData/>
  </xdr:twoCellAnchor>
  <xdr:twoCellAnchor>
    <xdr:from>
      <xdr:col>3</xdr:col>
      <xdr:colOff>266700</xdr:colOff>
      <xdr:row>20</xdr:row>
      <xdr:rowOff>142875</xdr:rowOff>
    </xdr:from>
    <xdr:to>
      <xdr:col>4</xdr:col>
      <xdr:colOff>542925</xdr:colOff>
      <xdr:row>22</xdr:row>
      <xdr:rowOff>9525</xdr:rowOff>
    </xdr:to>
    <xdr:sp macro="" textlink="">
      <xdr:nvSpPr>
        <xdr:cNvPr id="18" name="Retângulo: Cantos Arredondados 17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1F1190D-17CD-4529-AD01-7A2FA4BC61DF}"/>
            </a:ext>
          </a:extLst>
        </xdr:cNvPr>
        <xdr:cNvSpPr/>
      </xdr:nvSpPr>
      <xdr:spPr>
        <a:xfrm>
          <a:off x="2095500" y="3771900"/>
          <a:ext cx="885825" cy="247650"/>
        </a:xfrm>
        <a:prstGeom prst="roundRect">
          <a:avLst/>
        </a:prstGeom>
        <a:solidFill>
          <a:srgbClr val="002060"/>
        </a:solidFill>
        <a:ln>
          <a:noFill/>
        </a:ln>
        <a:effectLst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>
              <a:latin typeface="Times New Roman" panose="02020603050405020304" pitchFamily="18" charset="0"/>
              <a:cs typeface="Times New Roman" panose="02020603050405020304" pitchFamily="18" charset="0"/>
            </a:rPr>
            <a:t>Dezembro</a:t>
          </a:r>
        </a:p>
      </xdr:txBody>
    </xdr:sp>
    <xdr:clientData/>
  </xdr:twoCellAnchor>
  <xdr:twoCellAnchor>
    <xdr:from>
      <xdr:col>5</xdr:col>
      <xdr:colOff>200025</xdr:colOff>
      <xdr:row>7</xdr:row>
      <xdr:rowOff>161925</xdr:rowOff>
    </xdr:from>
    <xdr:to>
      <xdr:col>16</xdr:col>
      <xdr:colOff>57150</xdr:colOff>
      <xdr:row>22</xdr:row>
      <xdr:rowOff>104775</xdr:rowOff>
    </xdr:to>
    <xdr:sp macro="" textlink="">
      <xdr:nvSpPr>
        <xdr:cNvPr id="25" name="Retângulo 24">
          <a:extLst>
            <a:ext uri="{FF2B5EF4-FFF2-40B4-BE49-F238E27FC236}">
              <a16:creationId xmlns:a16="http://schemas.microsoft.com/office/drawing/2014/main" id="{B6950FC3-889F-4234-8CA2-C266B5D5D9B9}"/>
            </a:ext>
          </a:extLst>
        </xdr:cNvPr>
        <xdr:cNvSpPr/>
      </xdr:nvSpPr>
      <xdr:spPr>
        <a:xfrm>
          <a:off x="3248025" y="1314450"/>
          <a:ext cx="6562725" cy="2800350"/>
        </a:xfrm>
        <a:prstGeom prst="rect">
          <a:avLst/>
        </a:prstGeom>
        <a:solidFill>
          <a:schemeClr val="bg1">
            <a:lumMod val="85000"/>
          </a:schemeClr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 editAs="oneCell">
    <xdr:from>
      <xdr:col>5</xdr:col>
      <xdr:colOff>209550</xdr:colOff>
      <xdr:row>7</xdr:row>
      <xdr:rowOff>171450</xdr:rowOff>
    </xdr:from>
    <xdr:to>
      <xdr:col>16</xdr:col>
      <xdr:colOff>38100</xdr:colOff>
      <xdr:row>22</xdr:row>
      <xdr:rowOff>104775</xdr:rowOff>
    </xdr:to>
    <xdr:pic>
      <xdr:nvPicPr>
        <xdr:cNvPr id="27" name="Imagem 26">
          <a:extLst>
            <a:ext uri="{FF2B5EF4-FFF2-40B4-BE49-F238E27FC236}">
              <a16:creationId xmlns:a16="http://schemas.microsoft.com/office/drawing/2014/main" id="{3CE77D4C-EB93-4C89-90B9-8DF51D5071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57550" y="1323975"/>
          <a:ext cx="6534150" cy="2790825"/>
        </a:xfrm>
        <a:prstGeom prst="rect">
          <a:avLst/>
        </a:prstGeom>
      </xdr:spPr>
    </xdr:pic>
    <xdr:clientData/>
  </xdr:twoCellAnchor>
  <xdr:twoCellAnchor>
    <xdr:from>
      <xdr:col>5</xdr:col>
      <xdr:colOff>276225</xdr:colOff>
      <xdr:row>8</xdr:row>
      <xdr:rowOff>28575</xdr:rowOff>
    </xdr:from>
    <xdr:to>
      <xdr:col>6</xdr:col>
      <xdr:colOff>542925</xdr:colOff>
      <xdr:row>9</xdr:row>
      <xdr:rowOff>95250</xdr:rowOff>
    </xdr:to>
    <xdr:sp macro="" textlink="">
      <xdr:nvSpPr>
        <xdr:cNvPr id="16" name="Retângulo: Cantos Arredondados 15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2E6F91D7-9A3B-4B1C-915F-3E7093A022C6}"/>
            </a:ext>
          </a:extLst>
        </xdr:cNvPr>
        <xdr:cNvSpPr/>
      </xdr:nvSpPr>
      <xdr:spPr>
        <a:xfrm>
          <a:off x="3324225" y="1371600"/>
          <a:ext cx="876300" cy="257175"/>
        </a:xfrm>
        <a:prstGeom prst="roundRect">
          <a:avLst/>
        </a:prstGeom>
        <a:solidFill>
          <a:srgbClr val="002060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>
              <a:latin typeface="Times New Roman" panose="02020603050405020304" pitchFamily="18" charset="0"/>
              <a:cs typeface="Times New Roman" panose="02020603050405020304" pitchFamily="18" charset="0"/>
            </a:rPr>
            <a:t>Produtos</a:t>
          </a:r>
          <a:endParaRPr lang="pt-BR" sz="1100" b="1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13</xdr:col>
      <xdr:colOff>9525</xdr:colOff>
      <xdr:row>2</xdr:row>
      <xdr:rowOff>76200</xdr:rowOff>
    </xdr:from>
    <xdr:to>
      <xdr:col>16</xdr:col>
      <xdr:colOff>19050</xdr:colOff>
      <xdr:row>5</xdr:row>
      <xdr:rowOff>114300</xdr:rowOff>
    </xdr:to>
    <xdr:pic>
      <xdr:nvPicPr>
        <xdr:cNvPr id="21" name="Imagem 20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48D0C8EE-B420-4436-AFA9-34458F7D68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34325" y="276225"/>
          <a:ext cx="1838325" cy="609600"/>
        </a:xfrm>
        <a:prstGeom prst="rect">
          <a:avLst/>
        </a:prstGeom>
      </xdr:spPr>
    </xdr:pic>
    <xdr:clientData/>
  </xdr:twoCellAnchor>
  <xdr:twoCellAnchor>
    <xdr:from>
      <xdr:col>7</xdr:col>
      <xdr:colOff>47624</xdr:colOff>
      <xdr:row>8</xdr:row>
      <xdr:rowOff>28576</xdr:rowOff>
    </xdr:from>
    <xdr:to>
      <xdr:col>9</xdr:col>
      <xdr:colOff>438149</xdr:colOff>
      <xdr:row>9</xdr:row>
      <xdr:rowOff>114300</xdr:rowOff>
    </xdr:to>
    <xdr:sp macro="" textlink="">
      <xdr:nvSpPr>
        <xdr:cNvPr id="22" name="Retângulo: Cantos Arredondados 21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3DAA4E72-6B31-4A4F-94A9-02235CD20513}"/>
            </a:ext>
          </a:extLst>
        </xdr:cNvPr>
        <xdr:cNvSpPr/>
      </xdr:nvSpPr>
      <xdr:spPr>
        <a:xfrm>
          <a:off x="4314824" y="1371601"/>
          <a:ext cx="1609725" cy="276224"/>
        </a:xfrm>
        <a:prstGeom prst="roundRect">
          <a:avLst/>
        </a:prstGeom>
        <a:solidFill>
          <a:srgbClr val="C00000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000" b="1">
              <a:latin typeface="Times New Roman" panose="02020603050405020304" pitchFamily="18" charset="0"/>
              <a:cs typeface="Times New Roman" panose="02020603050405020304" pitchFamily="18" charset="0"/>
            </a:rPr>
            <a:t>Danificados &amp; C. Interno</a:t>
          </a:r>
        </a:p>
      </xdr:txBody>
    </xdr:sp>
    <xdr:clientData/>
  </xdr:twoCellAnchor>
  <xdr:twoCellAnchor editAs="oneCell">
    <xdr:from>
      <xdr:col>0</xdr:col>
      <xdr:colOff>123825</xdr:colOff>
      <xdr:row>2</xdr:row>
      <xdr:rowOff>0</xdr:rowOff>
    </xdr:from>
    <xdr:to>
      <xdr:col>0</xdr:col>
      <xdr:colOff>1428750</xdr:colOff>
      <xdr:row>5</xdr:row>
      <xdr:rowOff>85725</xdr:rowOff>
    </xdr:to>
    <xdr:graphicFrame macro="">
      <xdr:nvGraphicFramePr>
        <xdr:cNvPr id="48" name="Diagrama 47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DC2B6B73-CCE8-4488-9B4E-309AB4693CA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diagram">
          <dgm:relIds xmlns:dgm="http://schemas.openxmlformats.org/drawingml/2006/diagram" xmlns:r="http://schemas.openxmlformats.org/officeDocument/2006/relationships" r:dm="rId19" r:lo="rId20" r:qs="rId21" r:cs="rId22"/>
        </a:graphicData>
      </a:graphic>
    </xdr:graphicFrame>
    <xdr:clientData/>
  </xdr:twoCellAnchor>
  <xdr:twoCellAnchor editAs="oneCell">
    <xdr:from>
      <xdr:col>0</xdr:col>
      <xdr:colOff>133349</xdr:colOff>
      <xdr:row>6</xdr:row>
      <xdr:rowOff>9524</xdr:rowOff>
    </xdr:from>
    <xdr:to>
      <xdr:col>0</xdr:col>
      <xdr:colOff>1419224</xdr:colOff>
      <xdr:row>9</xdr:row>
      <xdr:rowOff>111579</xdr:rowOff>
    </xdr:to>
    <xdr:graphicFrame macro="">
      <xdr:nvGraphicFramePr>
        <xdr:cNvPr id="69" name="Diagrama 68">
          <a:hlinkClick xmlns:r="http://schemas.openxmlformats.org/officeDocument/2006/relationships" r:id="rId24"/>
          <a:extLst>
            <a:ext uri="{FF2B5EF4-FFF2-40B4-BE49-F238E27FC236}">
              <a16:creationId xmlns:a16="http://schemas.microsoft.com/office/drawing/2014/main" id="{DCA01DC1-D9AE-4F0B-A1BE-463F175C5C5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diagram">
          <dgm:relIds xmlns:dgm="http://schemas.openxmlformats.org/drawingml/2006/diagram" xmlns:r="http://schemas.openxmlformats.org/officeDocument/2006/relationships" r:dm="rId25" r:lo="rId26" r:qs="rId27" r:cs="rId28"/>
        </a:graphicData>
      </a:graphic>
    </xdr:graphicFrame>
    <xdr:clientData/>
  </xdr:twoCellAnchor>
  <xdr:twoCellAnchor editAs="oneCell">
    <xdr:from>
      <xdr:col>0</xdr:col>
      <xdr:colOff>142875</xdr:colOff>
      <xdr:row>10</xdr:row>
      <xdr:rowOff>19050</xdr:rowOff>
    </xdr:from>
    <xdr:to>
      <xdr:col>0</xdr:col>
      <xdr:colOff>1419225</xdr:colOff>
      <xdr:row>13</xdr:row>
      <xdr:rowOff>180975</xdr:rowOff>
    </xdr:to>
    <xdr:graphicFrame macro="">
      <xdr:nvGraphicFramePr>
        <xdr:cNvPr id="77" name="Diagrama 76">
          <a:hlinkClick xmlns:r="http://schemas.openxmlformats.org/officeDocument/2006/relationships" r:id="rId30"/>
          <a:extLst>
            <a:ext uri="{FF2B5EF4-FFF2-40B4-BE49-F238E27FC236}">
              <a16:creationId xmlns:a16="http://schemas.microsoft.com/office/drawing/2014/main" id="{3F16C6FC-5F4E-4E51-AE77-F1EA00329AE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diagram">
          <dgm:relIds xmlns:dgm="http://schemas.openxmlformats.org/drawingml/2006/diagram" xmlns:r="http://schemas.openxmlformats.org/officeDocument/2006/relationships" r:dm="rId31" r:lo="rId32" r:qs="rId33" r:cs="rId34"/>
        </a:graphicData>
      </a:graphic>
    </xdr:graphicFrame>
    <xdr:clientData/>
  </xdr:twoCellAnchor>
  <xdr:twoCellAnchor editAs="oneCell">
    <xdr:from>
      <xdr:col>0</xdr:col>
      <xdr:colOff>161925</xdr:colOff>
      <xdr:row>14</xdr:row>
      <xdr:rowOff>101271</xdr:rowOff>
    </xdr:from>
    <xdr:to>
      <xdr:col>0</xdr:col>
      <xdr:colOff>1438275</xdr:colOff>
      <xdr:row>18</xdr:row>
      <xdr:rowOff>0</xdr:rowOff>
    </xdr:to>
    <xdr:graphicFrame macro="">
      <xdr:nvGraphicFramePr>
        <xdr:cNvPr id="84" name="Diagrama 83">
          <a:hlinkClick xmlns:r="http://schemas.openxmlformats.org/officeDocument/2006/relationships" r:id="rId36"/>
          <a:extLst>
            <a:ext uri="{FF2B5EF4-FFF2-40B4-BE49-F238E27FC236}">
              <a16:creationId xmlns:a16="http://schemas.microsoft.com/office/drawing/2014/main" id="{F0E64199-5AD7-48C5-9403-13EE6188F3A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diagram">
          <dgm:relIds xmlns:dgm="http://schemas.openxmlformats.org/drawingml/2006/diagram" xmlns:r="http://schemas.openxmlformats.org/officeDocument/2006/relationships" r:dm="rId37" r:lo="rId38" r:qs="rId39" r:cs="rId40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590550</xdr:colOff>
      <xdr:row>1</xdr:row>
      <xdr:rowOff>95250</xdr:rowOff>
    </xdr:from>
    <xdr:to>
      <xdr:col>7</xdr:col>
      <xdr:colOff>552450</xdr:colOff>
      <xdr:row>2</xdr:row>
      <xdr:rowOff>190500</xdr:rowOff>
    </xdr:to>
    <xdr:sp macro="" textlink="">
      <xdr:nvSpPr>
        <xdr:cNvPr id="2" name="Retângulo: Cantos Arredondado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2B94648-F799-463A-94AF-0B4C2F450CB7}"/>
            </a:ext>
          </a:extLst>
        </xdr:cNvPr>
        <xdr:cNvSpPr/>
      </xdr:nvSpPr>
      <xdr:spPr>
        <a:xfrm>
          <a:off x="8296275" y="142875"/>
          <a:ext cx="1238250" cy="276225"/>
        </a:xfrm>
        <a:prstGeom prst="roundRect">
          <a:avLst/>
        </a:prstGeom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pt-BR" sz="1000" b="1">
              <a:latin typeface="Times New Roman" panose="02020603050405020304" pitchFamily="18" charset="0"/>
              <a:cs typeface="Times New Roman" panose="02020603050405020304" pitchFamily="18" charset="0"/>
            </a:rPr>
            <a:t>Consultar</a:t>
          </a:r>
          <a:r>
            <a:rPr lang="pt-BR" sz="1000" b="1" baseline="0">
              <a:latin typeface="Times New Roman" panose="02020603050405020304" pitchFamily="18" charset="0"/>
              <a:cs typeface="Times New Roman" panose="02020603050405020304" pitchFamily="18" charset="0"/>
            </a:rPr>
            <a:t> estoque</a:t>
          </a:r>
          <a:endParaRPr lang="pt-BR" sz="1000" b="1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8</xdr:col>
      <xdr:colOff>123825</xdr:colOff>
      <xdr:row>1</xdr:row>
      <xdr:rowOff>85725</xdr:rowOff>
    </xdr:from>
    <xdr:to>
      <xdr:col>9</xdr:col>
      <xdr:colOff>504825</xdr:colOff>
      <xdr:row>2</xdr:row>
      <xdr:rowOff>200026</xdr:rowOff>
    </xdr:to>
    <xdr:sp macro="" textlink="">
      <xdr:nvSpPr>
        <xdr:cNvPr id="3" name="Retângulo: Cantos Arredondados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455A74D8-7857-43B5-8651-12C63D854D02}"/>
            </a:ext>
          </a:extLst>
        </xdr:cNvPr>
        <xdr:cNvSpPr/>
      </xdr:nvSpPr>
      <xdr:spPr>
        <a:xfrm>
          <a:off x="9715500" y="133350"/>
          <a:ext cx="990600" cy="295276"/>
        </a:xfrm>
        <a:prstGeom prst="roundRect">
          <a:avLst/>
        </a:prstGeom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latin typeface="Times New Roman" panose="02020603050405020304" pitchFamily="18" charset="0"/>
              <a:cs typeface="Times New Roman" panose="02020603050405020304" pitchFamily="18" charset="0"/>
            </a:rPr>
            <a:t>Menu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133350</xdr:colOff>
      <xdr:row>0</xdr:row>
      <xdr:rowOff>85725</xdr:rowOff>
    </xdr:from>
    <xdr:to>
      <xdr:col>8</xdr:col>
      <xdr:colOff>123825</xdr:colOff>
      <xdr:row>0</xdr:row>
      <xdr:rowOff>361950</xdr:rowOff>
    </xdr:to>
    <xdr:sp macro="" textlink="">
      <xdr:nvSpPr>
        <xdr:cNvPr id="2" name="Retângulo: Cantos Arredondado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B86293C-C100-4DDC-BAD1-2E8167DD7106}"/>
            </a:ext>
          </a:extLst>
        </xdr:cNvPr>
        <xdr:cNvSpPr/>
      </xdr:nvSpPr>
      <xdr:spPr>
        <a:xfrm>
          <a:off x="6619875" y="85725"/>
          <a:ext cx="1238250" cy="276225"/>
        </a:xfrm>
        <a:prstGeom prst="roundRect">
          <a:avLst/>
        </a:prstGeom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pt-BR" sz="1000" b="1">
              <a:latin typeface="Times New Roman" panose="02020603050405020304" pitchFamily="18" charset="0"/>
              <a:cs typeface="Times New Roman" panose="02020603050405020304" pitchFamily="18" charset="0"/>
            </a:rPr>
            <a:t>Consultar</a:t>
          </a:r>
          <a:r>
            <a:rPr lang="pt-BR" sz="1000" b="1" baseline="0">
              <a:latin typeface="Times New Roman" panose="02020603050405020304" pitchFamily="18" charset="0"/>
              <a:cs typeface="Times New Roman" panose="02020603050405020304" pitchFamily="18" charset="0"/>
            </a:rPr>
            <a:t> estoque</a:t>
          </a:r>
          <a:endParaRPr lang="pt-BR" sz="1000" b="1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8</xdr:col>
      <xdr:colOff>276225</xdr:colOff>
      <xdr:row>0</xdr:row>
      <xdr:rowOff>66675</xdr:rowOff>
    </xdr:from>
    <xdr:to>
      <xdr:col>9</xdr:col>
      <xdr:colOff>304800</xdr:colOff>
      <xdr:row>0</xdr:row>
      <xdr:rowOff>361951</xdr:rowOff>
    </xdr:to>
    <xdr:sp macro="" textlink="">
      <xdr:nvSpPr>
        <xdr:cNvPr id="3" name="Retângulo: Cantos Arredondados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86F9B77C-CB99-4116-BF1A-EC8AB4699B6E}"/>
            </a:ext>
          </a:extLst>
        </xdr:cNvPr>
        <xdr:cNvSpPr/>
      </xdr:nvSpPr>
      <xdr:spPr>
        <a:xfrm>
          <a:off x="8010525" y="66675"/>
          <a:ext cx="857250" cy="295276"/>
        </a:xfrm>
        <a:prstGeom prst="roundRect">
          <a:avLst/>
        </a:prstGeom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latin typeface="Times New Roman" panose="02020603050405020304" pitchFamily="18" charset="0"/>
              <a:cs typeface="Times New Roman" panose="02020603050405020304" pitchFamily="18" charset="0"/>
            </a:rPr>
            <a:t>Menu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285750</xdr:colOff>
      <xdr:row>1</xdr:row>
      <xdr:rowOff>123825</xdr:rowOff>
    </xdr:from>
    <xdr:to>
      <xdr:col>5</xdr:col>
      <xdr:colOff>342900</xdr:colOff>
      <xdr:row>1</xdr:row>
      <xdr:rowOff>971550</xdr:rowOff>
    </xdr:to>
    <xdr:sp macro="" textlink="">
      <xdr:nvSpPr>
        <xdr:cNvPr id="3" name="CaixaDeTexto 2">
          <a:extLst>
            <a:ext uri="{FF2B5EF4-FFF2-40B4-BE49-F238E27FC236}">
              <a16:creationId xmlns:a16="http://schemas.microsoft.com/office/drawing/2014/main" id="{C5496FB0-70AA-45B4-8C0F-42796559952F}"/>
            </a:ext>
          </a:extLst>
        </xdr:cNvPr>
        <xdr:cNvSpPr txBox="1"/>
      </xdr:nvSpPr>
      <xdr:spPr>
        <a:xfrm>
          <a:off x="285750" y="257175"/>
          <a:ext cx="8153400" cy="8477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2000" b="1">
              <a:solidFill>
                <a:schemeClr val="tx1">
                  <a:lumMod val="85000"/>
                  <a:lumOff val="15000"/>
                </a:schemeClr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Cadastre aqui todos os seus</a:t>
          </a:r>
          <a:r>
            <a:rPr lang="pt-BR" sz="2000" b="1" baseline="0">
              <a:solidFill>
                <a:schemeClr val="tx1">
                  <a:lumMod val="85000"/>
                  <a:lumOff val="15000"/>
                </a:schemeClr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 produtos para facilitar na hora de  controlar seu estoque coloque também o preço e margem de lucro.</a:t>
          </a:r>
          <a:endParaRPr lang="pt-BR" sz="1100"/>
        </a:p>
      </xdr:txBody>
    </xdr:sp>
    <xdr:clientData/>
  </xdr:twoCellAnchor>
  <xdr:twoCellAnchor>
    <xdr:from>
      <xdr:col>8</xdr:col>
      <xdr:colOff>638175</xdr:colOff>
      <xdr:row>1</xdr:row>
      <xdr:rowOff>762000</xdr:rowOff>
    </xdr:from>
    <xdr:to>
      <xdr:col>8</xdr:col>
      <xdr:colOff>895350</xdr:colOff>
      <xdr:row>1</xdr:row>
      <xdr:rowOff>962025</xdr:rowOff>
    </xdr:to>
    <xdr:sp macro="" textlink="">
      <xdr:nvSpPr>
        <xdr:cNvPr id="2" name="Seta: para Baixo 1">
          <a:extLst>
            <a:ext uri="{FF2B5EF4-FFF2-40B4-BE49-F238E27FC236}">
              <a16:creationId xmlns:a16="http://schemas.microsoft.com/office/drawing/2014/main" id="{CC1E5CBC-6E3A-411E-8A74-69DCBB6A6DB2}"/>
            </a:ext>
          </a:extLst>
        </xdr:cNvPr>
        <xdr:cNvSpPr/>
      </xdr:nvSpPr>
      <xdr:spPr>
        <a:xfrm>
          <a:off x="10677525" y="895350"/>
          <a:ext cx="257175" cy="200025"/>
        </a:xfrm>
        <a:prstGeom prst="downArrow">
          <a:avLst/>
        </a:prstGeom>
        <a:solidFill>
          <a:sysClr val="window" lastClr="FFFFFF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5</xdr:col>
      <xdr:colOff>438151</xdr:colOff>
      <xdr:row>1</xdr:row>
      <xdr:rowOff>152400</xdr:rowOff>
    </xdr:from>
    <xdr:to>
      <xdr:col>5</xdr:col>
      <xdr:colOff>1162051</xdr:colOff>
      <xdr:row>1</xdr:row>
      <xdr:rowOff>457201</xdr:rowOff>
    </xdr:to>
    <xdr:sp macro="" textlink="">
      <xdr:nvSpPr>
        <xdr:cNvPr id="4" name="Retângulo: Cantos Arredondados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F8A8BE2-0EC6-411C-B526-2FE5BAE29933}"/>
            </a:ext>
          </a:extLst>
        </xdr:cNvPr>
        <xdr:cNvSpPr/>
      </xdr:nvSpPr>
      <xdr:spPr>
        <a:xfrm>
          <a:off x="8534401" y="285750"/>
          <a:ext cx="723900" cy="304801"/>
        </a:xfrm>
        <a:prstGeom prst="roundRect">
          <a:avLst/>
        </a:prstGeom>
        <a:ln w="38100">
          <a:solidFill>
            <a:srgbClr val="FFC000"/>
          </a:solidFill>
          <a:prstDash val="sysDash"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latin typeface="Times New Roman" panose="02020603050405020304" pitchFamily="18" charset="0"/>
              <a:cs typeface="Times New Roman" panose="02020603050405020304" pitchFamily="18" charset="0"/>
            </a:rPr>
            <a:t>Menu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152400</xdr:colOff>
      <xdr:row>0</xdr:row>
      <xdr:rowOff>104775</xdr:rowOff>
    </xdr:from>
    <xdr:to>
      <xdr:col>8</xdr:col>
      <xdr:colOff>142875</xdr:colOff>
      <xdr:row>0</xdr:row>
      <xdr:rowOff>381000</xdr:rowOff>
    </xdr:to>
    <xdr:sp macro="" textlink="">
      <xdr:nvSpPr>
        <xdr:cNvPr id="2" name="Retângulo: Cantos Arredondado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9C60CCB-F4E5-46BE-BB37-91B7F192A549}"/>
            </a:ext>
          </a:extLst>
        </xdr:cNvPr>
        <xdr:cNvSpPr/>
      </xdr:nvSpPr>
      <xdr:spPr>
        <a:xfrm>
          <a:off x="6791325" y="104775"/>
          <a:ext cx="1238250" cy="276225"/>
        </a:xfrm>
        <a:prstGeom prst="roundRect">
          <a:avLst/>
        </a:prstGeom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pt-BR" sz="1000" b="1">
              <a:latin typeface="Times New Roman" panose="02020603050405020304" pitchFamily="18" charset="0"/>
              <a:cs typeface="Times New Roman" panose="02020603050405020304" pitchFamily="18" charset="0"/>
            </a:rPr>
            <a:t>Consultar</a:t>
          </a:r>
          <a:r>
            <a:rPr lang="pt-BR" sz="1000" b="1" baseline="0">
              <a:latin typeface="Times New Roman" panose="02020603050405020304" pitchFamily="18" charset="0"/>
              <a:cs typeface="Times New Roman" panose="02020603050405020304" pitchFamily="18" charset="0"/>
            </a:rPr>
            <a:t> estoque</a:t>
          </a:r>
          <a:endParaRPr lang="pt-BR" sz="1000" b="1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8</xdr:col>
      <xdr:colOff>295275</xdr:colOff>
      <xdr:row>0</xdr:row>
      <xdr:rowOff>85725</xdr:rowOff>
    </xdr:from>
    <xdr:to>
      <xdr:col>9</xdr:col>
      <xdr:colOff>323850</xdr:colOff>
      <xdr:row>0</xdr:row>
      <xdr:rowOff>381001</xdr:rowOff>
    </xdr:to>
    <xdr:sp macro="" textlink="">
      <xdr:nvSpPr>
        <xdr:cNvPr id="3" name="Retângulo: Cantos Arredondados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BA8B287-8BD7-4D66-B221-344DA6E3A85D}"/>
            </a:ext>
          </a:extLst>
        </xdr:cNvPr>
        <xdr:cNvSpPr/>
      </xdr:nvSpPr>
      <xdr:spPr>
        <a:xfrm>
          <a:off x="8181975" y="85725"/>
          <a:ext cx="857250" cy="295276"/>
        </a:xfrm>
        <a:prstGeom prst="roundRect">
          <a:avLst/>
        </a:prstGeom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latin typeface="Times New Roman" panose="02020603050405020304" pitchFamily="18" charset="0"/>
              <a:cs typeface="Times New Roman" panose="02020603050405020304" pitchFamily="18" charset="0"/>
            </a:rPr>
            <a:t>Menu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523875</xdr:colOff>
      <xdr:row>0</xdr:row>
      <xdr:rowOff>95250</xdr:rowOff>
    </xdr:from>
    <xdr:to>
      <xdr:col>8</xdr:col>
      <xdr:colOff>514350</xdr:colOff>
      <xdr:row>0</xdr:row>
      <xdr:rowOff>371475</xdr:rowOff>
    </xdr:to>
    <xdr:sp macro="" textlink="">
      <xdr:nvSpPr>
        <xdr:cNvPr id="2" name="Retângulo: Cantos Arredondado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8B0A3D0-45C9-4636-9901-0A6C24A67831}"/>
            </a:ext>
          </a:extLst>
        </xdr:cNvPr>
        <xdr:cNvSpPr/>
      </xdr:nvSpPr>
      <xdr:spPr>
        <a:xfrm>
          <a:off x="6877050" y="95250"/>
          <a:ext cx="1238250" cy="276225"/>
        </a:xfrm>
        <a:prstGeom prst="roundRect">
          <a:avLst/>
        </a:prstGeom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pt-BR" sz="1000" b="1">
              <a:latin typeface="Times New Roman" panose="02020603050405020304" pitchFamily="18" charset="0"/>
              <a:cs typeface="Times New Roman" panose="02020603050405020304" pitchFamily="18" charset="0"/>
            </a:rPr>
            <a:t>Consultar</a:t>
          </a:r>
          <a:r>
            <a:rPr lang="pt-BR" sz="1000" b="1" baseline="0">
              <a:latin typeface="Times New Roman" panose="02020603050405020304" pitchFamily="18" charset="0"/>
              <a:cs typeface="Times New Roman" panose="02020603050405020304" pitchFamily="18" charset="0"/>
            </a:rPr>
            <a:t> estoque</a:t>
          </a:r>
          <a:endParaRPr lang="pt-BR" sz="1000" b="1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8</xdr:col>
      <xdr:colOff>666750</xdr:colOff>
      <xdr:row>0</xdr:row>
      <xdr:rowOff>76200</xdr:rowOff>
    </xdr:from>
    <xdr:to>
      <xdr:col>9</xdr:col>
      <xdr:colOff>695325</xdr:colOff>
      <xdr:row>0</xdr:row>
      <xdr:rowOff>371476</xdr:rowOff>
    </xdr:to>
    <xdr:sp macro="" textlink="">
      <xdr:nvSpPr>
        <xdr:cNvPr id="3" name="Retângulo: Cantos Arredondados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D965980A-E563-4FDE-BED5-E5A173A8DC4B}"/>
            </a:ext>
          </a:extLst>
        </xdr:cNvPr>
        <xdr:cNvSpPr/>
      </xdr:nvSpPr>
      <xdr:spPr>
        <a:xfrm>
          <a:off x="8267700" y="76200"/>
          <a:ext cx="857250" cy="295276"/>
        </a:xfrm>
        <a:prstGeom prst="roundRect">
          <a:avLst/>
        </a:prstGeom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latin typeface="Times New Roman" panose="02020603050405020304" pitchFamily="18" charset="0"/>
              <a:cs typeface="Times New Roman" panose="02020603050405020304" pitchFamily="18" charset="0"/>
            </a:rPr>
            <a:t>Menu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219075</xdr:colOff>
      <xdr:row>0</xdr:row>
      <xdr:rowOff>85725</xdr:rowOff>
    </xdr:from>
    <xdr:to>
      <xdr:col>8</xdr:col>
      <xdr:colOff>209550</xdr:colOff>
      <xdr:row>0</xdr:row>
      <xdr:rowOff>361950</xdr:rowOff>
    </xdr:to>
    <xdr:sp macro="" textlink="">
      <xdr:nvSpPr>
        <xdr:cNvPr id="2" name="Retângulo: Cantos Arredondado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11FFA78-A997-4AAD-B6B8-2A87A23C6752}"/>
            </a:ext>
          </a:extLst>
        </xdr:cNvPr>
        <xdr:cNvSpPr/>
      </xdr:nvSpPr>
      <xdr:spPr>
        <a:xfrm>
          <a:off x="6600825" y="85725"/>
          <a:ext cx="1238250" cy="276225"/>
        </a:xfrm>
        <a:prstGeom prst="roundRect">
          <a:avLst/>
        </a:prstGeom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pt-BR" sz="1000" b="1">
              <a:latin typeface="Times New Roman" panose="02020603050405020304" pitchFamily="18" charset="0"/>
              <a:cs typeface="Times New Roman" panose="02020603050405020304" pitchFamily="18" charset="0"/>
            </a:rPr>
            <a:t>Consultar</a:t>
          </a:r>
          <a:r>
            <a:rPr lang="pt-BR" sz="1000" b="1" baseline="0">
              <a:latin typeface="Times New Roman" panose="02020603050405020304" pitchFamily="18" charset="0"/>
              <a:cs typeface="Times New Roman" panose="02020603050405020304" pitchFamily="18" charset="0"/>
            </a:rPr>
            <a:t> estoque</a:t>
          </a:r>
          <a:endParaRPr lang="pt-BR" sz="1000" b="1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8</xdr:col>
      <xdr:colOff>361950</xdr:colOff>
      <xdr:row>0</xdr:row>
      <xdr:rowOff>66675</xdr:rowOff>
    </xdr:from>
    <xdr:to>
      <xdr:col>9</xdr:col>
      <xdr:colOff>390525</xdr:colOff>
      <xdr:row>0</xdr:row>
      <xdr:rowOff>361951</xdr:rowOff>
    </xdr:to>
    <xdr:sp macro="" textlink="">
      <xdr:nvSpPr>
        <xdr:cNvPr id="3" name="Retângulo: Cantos Arredondados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EC5D028-78D5-485D-BC75-10513D7F2C7D}"/>
            </a:ext>
          </a:extLst>
        </xdr:cNvPr>
        <xdr:cNvSpPr/>
      </xdr:nvSpPr>
      <xdr:spPr>
        <a:xfrm>
          <a:off x="7991475" y="66675"/>
          <a:ext cx="857250" cy="295276"/>
        </a:xfrm>
        <a:prstGeom prst="roundRect">
          <a:avLst/>
        </a:prstGeom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latin typeface="Times New Roman" panose="02020603050405020304" pitchFamily="18" charset="0"/>
              <a:cs typeface="Times New Roman" panose="02020603050405020304" pitchFamily="18" charset="0"/>
            </a:rPr>
            <a:t>Menu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361950</xdr:colOff>
      <xdr:row>0</xdr:row>
      <xdr:rowOff>104775</xdr:rowOff>
    </xdr:from>
    <xdr:to>
      <xdr:col>8</xdr:col>
      <xdr:colOff>390525</xdr:colOff>
      <xdr:row>0</xdr:row>
      <xdr:rowOff>381000</xdr:rowOff>
    </xdr:to>
    <xdr:sp macro="" textlink="">
      <xdr:nvSpPr>
        <xdr:cNvPr id="3" name="Retângulo: Cantos Arredondados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245B981-BA00-431C-8FBB-4A41A13232CF}"/>
            </a:ext>
          </a:extLst>
        </xdr:cNvPr>
        <xdr:cNvSpPr/>
      </xdr:nvSpPr>
      <xdr:spPr>
        <a:xfrm>
          <a:off x="7077075" y="104775"/>
          <a:ext cx="1238250" cy="276225"/>
        </a:xfrm>
        <a:prstGeom prst="roundRect">
          <a:avLst/>
        </a:prstGeom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pt-BR" sz="1000" b="1">
              <a:latin typeface="Times New Roman" panose="02020603050405020304" pitchFamily="18" charset="0"/>
              <a:cs typeface="Times New Roman" panose="02020603050405020304" pitchFamily="18" charset="0"/>
            </a:rPr>
            <a:t>Consultar</a:t>
          </a:r>
          <a:r>
            <a:rPr lang="pt-BR" sz="1000" b="1" baseline="0">
              <a:latin typeface="Times New Roman" panose="02020603050405020304" pitchFamily="18" charset="0"/>
              <a:cs typeface="Times New Roman" panose="02020603050405020304" pitchFamily="18" charset="0"/>
            </a:rPr>
            <a:t> estoque</a:t>
          </a:r>
          <a:endParaRPr lang="pt-BR" sz="1000" b="1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8</xdr:col>
      <xdr:colOff>542925</xdr:colOff>
      <xdr:row>0</xdr:row>
      <xdr:rowOff>76200</xdr:rowOff>
    </xdr:from>
    <xdr:to>
      <xdr:col>9</xdr:col>
      <xdr:colOff>485775</xdr:colOff>
      <xdr:row>0</xdr:row>
      <xdr:rowOff>381001</xdr:rowOff>
    </xdr:to>
    <xdr:sp macro="" textlink="">
      <xdr:nvSpPr>
        <xdr:cNvPr id="4" name="Retângulo: Cantos Arredondados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7590410-E6EB-420B-A559-79BFCEB3F9B7}"/>
            </a:ext>
          </a:extLst>
        </xdr:cNvPr>
        <xdr:cNvSpPr/>
      </xdr:nvSpPr>
      <xdr:spPr>
        <a:xfrm>
          <a:off x="8467725" y="76200"/>
          <a:ext cx="771525" cy="304801"/>
        </a:xfrm>
        <a:prstGeom prst="roundRect">
          <a:avLst/>
        </a:prstGeom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latin typeface="Times New Roman" panose="02020603050405020304" pitchFamily="18" charset="0"/>
              <a:cs typeface="Times New Roman" panose="02020603050405020304" pitchFamily="18" charset="0"/>
            </a:rPr>
            <a:t>Menu</a:t>
          </a:r>
        </a:p>
      </xdr:txBody>
    </xdr:sp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0000000}" name="tbl_danificados" displayName="tbl_danificados" ref="A9:C35" totalsRowShown="0" headerRowDxfId="250" dataDxfId="248" headerRowBorderDxfId="249" tableBorderDxfId="247" totalsRowBorderDxfId="246">
  <autoFilter ref="A9:C35" xr:uid="{00000000-0009-0000-0100-000005000000}"/>
  <tableColumns count="3">
    <tableColumn id="1" xr3:uid="{00000000-0010-0000-0000-000001000000}" name="Produtos Danificados" dataDxfId="245"/>
    <tableColumn id="2" xr3:uid="{00000000-0010-0000-0000-000002000000}" name="Qtd" dataDxfId="244"/>
    <tableColumn id="3" xr3:uid="{00000000-0010-0000-0000-000003000000}" name="Valor de custo" dataDxfId="243">
      <calculatedColumnFormula>IFERROR(VLOOKUP(tbl_danificados[[#This Row],[Produtos Danificados]],produtos,3,0)*tbl_danificados[[#This Row],[Qtd]],"")</calculatedColumnFormula>
    </tableColumn>
  </tableColumns>
  <tableStyleInfo name="TableStyleMedium1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00000000-000C-0000-FFFF-FFFF09000000}" name="Tabela36" displayName="Tabela36" ref="A8:D300" totalsRowShown="0" headerRowDxfId="174" dataDxfId="172" headerRowBorderDxfId="173" tableBorderDxfId="171" totalsRowBorderDxfId="170">
  <autoFilter ref="A8:D300" xr:uid="{00000000-0009-0000-0100-000024000000}"/>
  <tableColumns count="4">
    <tableColumn id="1" xr3:uid="{00000000-0010-0000-0900-000001000000}" name="Produto" dataDxfId="169"/>
    <tableColumn id="2" xr3:uid="{00000000-0010-0000-0900-000002000000}" name="Qtd" dataDxfId="168"/>
    <tableColumn id="3" xr3:uid="{00000000-0010-0000-0900-000003000000}" name="preço unitário" dataDxfId="167">
      <calculatedColumnFormula>IFERROR(VLOOKUP(Tabela36[[#This Row],[Produto]],produtos,3,0),"")</calculatedColumnFormula>
    </tableColumn>
    <tableColumn id="4" xr3:uid="{00000000-0010-0000-0900-000004000000}" name="Total" dataDxfId="166">
      <calculatedColumnFormula>IFERROR(Tabela36[[#This Row],[preço unitário]]*Tabela36[[#This Row],[Qtd]],"")</calculatedColumnFormula>
    </tableColumn>
  </tableColumns>
  <tableStyleInfo name="TableStyleMedium2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00000000-000C-0000-FFFF-FFFF0A000000}" name="Tabela37" displayName="Tabela37" ref="F8:I300" totalsRowShown="0" headerRowDxfId="165" dataDxfId="163" headerRowBorderDxfId="164" tableBorderDxfId="162" totalsRowBorderDxfId="161">
  <autoFilter ref="F8:I300" xr:uid="{00000000-0009-0000-0100-000025000000}"/>
  <tableColumns count="4">
    <tableColumn id="4" xr3:uid="{00000000-0010-0000-0A00-000004000000}" name="Produto" dataDxfId="160"/>
    <tableColumn id="1" xr3:uid="{00000000-0010-0000-0A00-000001000000}" name="Qtd" dataDxfId="159"/>
    <tableColumn id="2" xr3:uid="{00000000-0010-0000-0A00-000002000000}" name="preço unitário" dataDxfId="158">
      <calculatedColumnFormula>IFERROR(VLOOKUP(Tabela37[[#This Row],[Produto]],produtos,5,0),"")</calculatedColumnFormula>
    </tableColumn>
    <tableColumn id="3" xr3:uid="{00000000-0010-0000-0A00-000003000000}" name="total" dataDxfId="157">
      <calculatedColumnFormula>IFERROR(Tabela37[[#This Row],[preço unitário]]*Tabela37[[#This Row],[Qtd]],"")</calculatedColumnFormula>
    </tableColumn>
  </tableColumns>
  <tableStyleInfo name="TableStyleLight21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B000000}" name="ent_jan" displayName="ent_jan" ref="A9:D301" totalsRowShown="0" headerRowDxfId="156" dataDxfId="154" headerRowBorderDxfId="155" tableBorderDxfId="153" totalsRowBorderDxfId="152">
  <autoFilter ref="A9:D301" xr:uid="{00000000-0009-0000-0100-000001000000}"/>
  <tableColumns count="4">
    <tableColumn id="1" xr3:uid="{00000000-0010-0000-0B00-000001000000}" name="produto " dataDxfId="151"/>
    <tableColumn id="2" xr3:uid="{00000000-0010-0000-0B00-000002000000}" name="Qtd" dataDxfId="150"/>
    <tableColumn id="3" xr3:uid="{00000000-0010-0000-0B00-000003000000}" name="preço unitário" dataDxfId="149">
      <calculatedColumnFormula>IFERROR(VLOOKUP(A10,produtos,5,0),"")</calculatedColumnFormula>
    </tableColumn>
    <tableColumn id="4" xr3:uid="{00000000-0010-0000-0B00-000004000000}" name="Total" dataDxfId="148">
      <calculatedColumnFormula>IFERROR(ent_jan[[#This Row],[preço unitário]]*ent_jan[[#This Row],[Qtd]],"")</calculatedColumnFormula>
    </tableColumn>
  </tableColumns>
  <tableStyleInfo name="TableStyleMedium2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C000000}" name="vendas_jan" displayName="vendas_jan" ref="F8:I301" totalsRowShown="0" headerRowDxfId="147" dataDxfId="145" headerRowBorderDxfId="146" tableBorderDxfId="144">
  <autoFilter ref="F8:I301" xr:uid="{00000000-0009-0000-0100-000002000000}"/>
  <tableColumns count="4">
    <tableColumn id="4" xr3:uid="{00000000-0010-0000-0C00-000004000000}" name="Produto" dataDxfId="143"/>
    <tableColumn id="1" xr3:uid="{00000000-0010-0000-0C00-000001000000}" name="Qtd" dataDxfId="142"/>
    <tableColumn id="2" xr3:uid="{00000000-0010-0000-0C00-000002000000}" name="preço unitário" dataDxfId="141">
      <calculatedColumnFormula>IFERROR(VLOOKUP(vendas_jan[[#This Row],[Produto]],produtos,5,0),"")</calculatedColumnFormula>
    </tableColumn>
    <tableColumn id="3" xr3:uid="{00000000-0010-0000-0C00-000003000000}" name="total" dataDxfId="140">
      <calculatedColumnFormula>IFERROR(vendas_jan[[#This Row],[preço unitário]]*vendas_jan[[#This Row],[Qtd]],"")</calculatedColumnFormula>
    </tableColumn>
  </tableColumns>
  <tableStyleInfo name="TableStyleMedium2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D000000}" name="Tabela6" displayName="Tabela6" ref="A8:D300" totalsRowShown="0" headerRowDxfId="139" dataDxfId="137" headerRowBorderDxfId="138" tableBorderDxfId="136" totalsRowBorderDxfId="135">
  <autoFilter ref="A8:D300" xr:uid="{00000000-0009-0000-0100-000006000000}"/>
  <tableColumns count="4">
    <tableColumn id="1" xr3:uid="{00000000-0010-0000-0D00-000001000000}" name="produto" dataDxfId="134"/>
    <tableColumn id="2" xr3:uid="{00000000-0010-0000-0D00-000002000000}" name="Qtd" dataDxfId="133"/>
    <tableColumn id="3" xr3:uid="{00000000-0010-0000-0D00-000003000000}" name="preço unitário" dataDxfId="132">
      <calculatedColumnFormula>IFERROR(VLOOKUP(Tabela6[[#This Row],[produto]],produtos,3,0),"")</calculatedColumnFormula>
    </tableColumn>
    <tableColumn id="4" xr3:uid="{00000000-0010-0000-0D00-000004000000}" name="Total" dataDxfId="131">
      <calculatedColumnFormula>IFERROR(Tabela6[[#This Row],[Qtd]]*Tabela6[[#This Row],[preço unitário]],"")</calculatedColumnFormula>
    </tableColumn>
  </tableColumns>
  <tableStyleInfo name="TableStyleMedium2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E000000}" name="Tabela7" displayName="Tabela7" ref="F8:I300" totalsRowShown="0" headerRowDxfId="130" dataDxfId="128" headerRowBorderDxfId="129" tableBorderDxfId="127" totalsRowBorderDxfId="126">
  <autoFilter ref="F8:I300" xr:uid="{00000000-0009-0000-0100-000007000000}"/>
  <tableColumns count="4">
    <tableColumn id="4" xr3:uid="{00000000-0010-0000-0E00-000004000000}" name="Produto" dataDxfId="125"/>
    <tableColumn id="1" xr3:uid="{00000000-0010-0000-0E00-000001000000}" name="Qtd" dataDxfId="124"/>
    <tableColumn id="2" xr3:uid="{00000000-0010-0000-0E00-000002000000}" name="preço unitário" dataDxfId="123">
      <calculatedColumnFormula>IFERROR(VLOOKUP(Tabela7[[#This Row],[Produto]],produtos,3,0),"")</calculatedColumnFormula>
    </tableColumn>
    <tableColumn id="3" xr3:uid="{00000000-0010-0000-0E00-000003000000}" name="total" dataDxfId="122">
      <calculatedColumnFormula>IFERROR(Tabela7[[#This Row],[preço unitário]]*Tabela7[[#This Row],[Qtd]],"")</calculatedColumnFormula>
    </tableColumn>
  </tableColumns>
  <tableStyleInfo name="TableStyleMedium2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0F000000}" name="Tabela9" displayName="Tabela9" ref="A8:D300" totalsRowShown="0" headerRowDxfId="121" dataDxfId="119" headerRowBorderDxfId="120" tableBorderDxfId="118" totalsRowBorderDxfId="117">
  <autoFilter ref="A8:D300" xr:uid="{00000000-0009-0000-0100-000009000000}"/>
  <tableColumns count="4">
    <tableColumn id="1" xr3:uid="{00000000-0010-0000-0F00-000001000000}" name="Produto" dataDxfId="116"/>
    <tableColumn id="2" xr3:uid="{00000000-0010-0000-0F00-000002000000}" name="Qtd" dataDxfId="115"/>
    <tableColumn id="3" xr3:uid="{00000000-0010-0000-0F00-000003000000}" name="preço uni.compra" dataDxfId="114">
      <calculatedColumnFormula>IFERROR(VLOOKUP(Tabela9[[#This Row],[Produto]],produtos,3,0),"")</calculatedColumnFormula>
    </tableColumn>
    <tableColumn id="4" xr3:uid="{00000000-0010-0000-0F00-000004000000}" name="Total" dataDxfId="113">
      <calculatedColumnFormula>IFERROR(Tabela9[[#This Row],[preço uni.compra]]*Tabela9[[#This Row],[Qtd]],"")</calculatedColumnFormula>
    </tableColumn>
  </tableColumns>
  <tableStyleInfo name="TableStyleMedium2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10000000}" name="Tabela10" displayName="Tabela10" ref="F8:I300" totalsRowShown="0" headerRowDxfId="112" dataDxfId="110" headerRowBorderDxfId="111" tableBorderDxfId="109" totalsRowBorderDxfId="108">
  <autoFilter ref="F8:I300" xr:uid="{00000000-0009-0000-0100-00000A000000}"/>
  <tableColumns count="4">
    <tableColumn id="4" xr3:uid="{00000000-0010-0000-1000-000004000000}" name="Produto" dataDxfId="107"/>
    <tableColumn id="1" xr3:uid="{00000000-0010-0000-1000-000001000000}" name="Qtd" dataDxfId="106"/>
    <tableColumn id="2" xr3:uid="{00000000-0010-0000-1000-000002000000}" name="preço De venda" dataDxfId="105">
      <calculatedColumnFormula>IFERROR(VLOOKUP(Tabela10[[#This Row],[Produto]],produtos,5,0),"")</calculatedColumnFormula>
    </tableColumn>
    <tableColumn id="3" xr3:uid="{00000000-0010-0000-1000-000003000000}" name="total" dataDxfId="104">
      <calculatedColumnFormula>IFERROR(Tabela10[[#This Row],[preço De venda]]*Tabela10[[#This Row],[Qtd]],"")</calculatedColumnFormula>
    </tableColumn>
  </tableColumns>
  <tableStyleInfo name="TableStyleMedium2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11000000}" name="Tabela12" displayName="Tabela12" ref="A8:D300" totalsRowShown="0" headerRowDxfId="103" dataDxfId="101" headerRowBorderDxfId="102" tableBorderDxfId="100" totalsRowBorderDxfId="99">
  <autoFilter ref="A8:D300" xr:uid="{00000000-0009-0000-0100-00000C000000}"/>
  <tableColumns count="4">
    <tableColumn id="1" xr3:uid="{00000000-0010-0000-1100-000001000000}" name="Produto" dataDxfId="98"/>
    <tableColumn id="2" xr3:uid="{00000000-0010-0000-1100-000002000000}" name="Qtd" dataDxfId="97"/>
    <tableColumn id="3" xr3:uid="{00000000-0010-0000-1100-000003000000}" name="preço unitário" dataDxfId="96">
      <calculatedColumnFormula>IFERROR(VLOOKUP(Tabela12[[#This Row],[Produto]],produtos,3,0),"")</calculatedColumnFormula>
    </tableColumn>
    <tableColumn id="4" xr3:uid="{00000000-0010-0000-1100-000004000000}" name="Total" dataDxfId="95">
      <calculatedColumnFormula>IFERROR(Tabela12[[#This Row],[preço unitário]]*Tabela12[[#This Row],[Qtd]],"")</calculatedColumnFormula>
    </tableColumn>
  </tableColumns>
  <tableStyleInfo name="TableStyleMedium2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12000000}" name="Tabela13" displayName="Tabela13" ref="F8:I300" totalsRowShown="0" headerRowDxfId="94" dataDxfId="92" headerRowBorderDxfId="93" tableBorderDxfId="91" totalsRowBorderDxfId="90">
  <autoFilter ref="F8:I300" xr:uid="{00000000-0009-0000-0100-00000D000000}"/>
  <tableColumns count="4">
    <tableColumn id="4" xr3:uid="{00000000-0010-0000-1200-000004000000}" name="Produto" dataDxfId="89"/>
    <tableColumn id="1" xr3:uid="{00000000-0010-0000-1200-000001000000}" name="Qtd" dataDxfId="88"/>
    <tableColumn id="2" xr3:uid="{00000000-0010-0000-1200-000002000000}" name="preço unitário" dataDxfId="87">
      <calculatedColumnFormula>IFERROR(VLOOKUP(Tabela12[[#This Row],[Produto]],produtos,5,0),"")</calculatedColumnFormula>
    </tableColumn>
    <tableColumn id="3" xr3:uid="{00000000-0010-0000-1200-000003000000}" name="total" dataDxfId="86">
      <calculatedColumnFormula>IFERROR(Tabela13[[#This Row],[preço unitário]]*Tabela13[[#This Row],[Qtd]],"")</calculatedColumnFormula>
    </tableColumn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1000000}" name="tbl_c.interno" displayName="tbl_c.interno" ref="E9:G35" totalsRowShown="0" headerRowDxfId="242" dataDxfId="240" headerRowBorderDxfId="241" tableBorderDxfId="239" totalsRowBorderDxfId="238">
  <autoFilter ref="E9:G35" xr:uid="{00000000-0009-0000-0100-000008000000}"/>
  <tableColumns count="3">
    <tableColumn id="1" xr3:uid="{00000000-0010-0000-0100-000001000000}" name="Consumo interno" dataDxfId="237"/>
    <tableColumn id="2" xr3:uid="{00000000-0010-0000-0100-000002000000}" name="Qtd" dataDxfId="236"/>
    <tableColumn id="3" xr3:uid="{00000000-0010-0000-0100-000003000000}" name="Valor de custo" dataDxfId="235">
      <calculatedColumnFormula>IFERROR(VLOOKUP(tbl_c.interno[[#This Row],[Consumo interno]],produtos,3,0)*tbl_c.interno[[#This Row],[Qtd]],"")</calculatedColumnFormula>
    </tableColumn>
  </tableColumns>
  <tableStyleInfo name="TableStyleMedium15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13000000}" name="Tabela15" displayName="Tabela15" ref="A8:D300" totalsRowShown="0" headerRowDxfId="85" dataDxfId="83" headerRowBorderDxfId="84" tableBorderDxfId="82" totalsRowBorderDxfId="81">
  <autoFilter ref="A8:D300" xr:uid="{00000000-0009-0000-0100-00000F000000}"/>
  <tableColumns count="4">
    <tableColumn id="1" xr3:uid="{00000000-0010-0000-1300-000001000000}" name="Produto" dataDxfId="80"/>
    <tableColumn id="2" xr3:uid="{00000000-0010-0000-1300-000002000000}" name="Qtd" dataDxfId="79"/>
    <tableColumn id="3" xr3:uid="{00000000-0010-0000-1300-000003000000}" name="preço unitário" dataDxfId="78">
      <calculatedColumnFormula>IFERROR(VLOOKUP(Tabela15[[#This Row],[Produto]],produtos,3,0),"")</calculatedColumnFormula>
    </tableColumn>
    <tableColumn id="4" xr3:uid="{00000000-0010-0000-1300-000004000000}" name="Total" dataDxfId="77">
      <calculatedColumnFormula>IFERROR(Tabela15[[#This Row],[preço unitário]]*Tabela15[[#This Row],[Qtd]],"")</calculatedColumnFormula>
    </tableColumn>
  </tableColumns>
  <tableStyleInfo name="TableStyleMedium2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14000000}" name="vendas_maio" displayName="vendas_maio" ref="F8:I300" totalsRowShown="0" headerRowDxfId="76" dataDxfId="74" headerRowBorderDxfId="75" tableBorderDxfId="73" totalsRowBorderDxfId="72">
  <autoFilter ref="F8:I300" xr:uid="{00000000-0009-0000-0100-000010000000}"/>
  <tableColumns count="4">
    <tableColumn id="4" xr3:uid="{00000000-0010-0000-1400-000004000000}" name="Produto" dataDxfId="71"/>
    <tableColumn id="1" xr3:uid="{00000000-0010-0000-1400-000001000000}" name="Qtd" dataDxfId="70"/>
    <tableColumn id="2" xr3:uid="{00000000-0010-0000-1400-000002000000}" name="preço unitário" dataDxfId="69">
      <calculatedColumnFormula>IFERROR(VLOOKUP(vendas_maio[[#This Row],[Produto]],produtos,5,0),"")</calculatedColumnFormula>
    </tableColumn>
    <tableColumn id="3" xr3:uid="{00000000-0010-0000-1400-000003000000}" name="total" dataDxfId="68">
      <calculatedColumnFormula>IFERROR(vendas_maio[[#This Row],[preço unitário]]*vendas_maio[[#This Row],[Qtd]],"")</calculatedColumnFormula>
    </tableColumn>
  </tableColumns>
  <tableStyleInfo name="TableStyleMedium2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15000000}" name="tbl_ent_jun" displayName="tbl_ent_jun" ref="A8:D300" totalsRowShown="0" headerRowDxfId="67" dataDxfId="65" headerRowBorderDxfId="66" tableBorderDxfId="64" totalsRowBorderDxfId="63">
  <autoFilter ref="A8:D300" xr:uid="{00000000-0009-0000-0100-000013000000}"/>
  <tableColumns count="4">
    <tableColumn id="1" xr3:uid="{00000000-0010-0000-1500-000001000000}" name="Produto" dataDxfId="62"/>
    <tableColumn id="2" xr3:uid="{00000000-0010-0000-1500-000002000000}" name="Qtd" dataDxfId="61"/>
    <tableColumn id="3" xr3:uid="{00000000-0010-0000-1500-000003000000}" name="preço unitário" dataDxfId="60">
      <calculatedColumnFormula>IFERROR(VLOOKUP(tbl_ent_jun[[#This Row],[Produto]],produtos,3,0),"")</calculatedColumnFormula>
    </tableColumn>
    <tableColumn id="4" xr3:uid="{00000000-0010-0000-1500-000004000000}" name="Total" dataDxfId="59">
      <calculatedColumnFormula>IFERROR(tbl_ent_jun[[#This Row],[preço unitário]]*tbl_ent_jun[[#This Row],[Qtd]],"")</calculatedColumnFormula>
    </tableColumn>
  </tableColumns>
  <tableStyleInfo name="TableStyleMedium2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0000000-000C-0000-FFFF-FFFF16000000}" name="tbl_vend_jun" displayName="tbl_vend_jun" ref="F8:I300" totalsRowShown="0" headerRowDxfId="58" dataDxfId="56" headerRowBorderDxfId="57" tableBorderDxfId="55" totalsRowBorderDxfId="54">
  <autoFilter ref="F8:I300" xr:uid="{00000000-0009-0000-0100-000014000000}"/>
  <tableColumns count="4">
    <tableColumn id="4" xr3:uid="{00000000-0010-0000-1600-000004000000}" name="Produto" dataDxfId="53"/>
    <tableColumn id="1" xr3:uid="{00000000-0010-0000-1600-000001000000}" name="Qtd" dataDxfId="52"/>
    <tableColumn id="2" xr3:uid="{00000000-0010-0000-1600-000002000000}" name="preço unitário" dataDxfId="51">
      <calculatedColumnFormula>IFERROR(VLOOKUP(tbl_vend_jun[[#This Row],[Produto]],produtos,5,0),"")</calculatedColumnFormula>
    </tableColumn>
    <tableColumn id="3" xr3:uid="{00000000-0010-0000-1600-000003000000}" name="total" dataDxfId="50">
      <calculatedColumnFormula>IFERROR(tbl_vend_jun[[#This Row],[preço unitário]]*tbl_vend_jun[[#This Row],[Qtd]],"")</calculatedColumnFormula>
    </tableColumn>
  </tableColumns>
  <tableStyleInfo name="TableStyleMedium2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00000000-000C-0000-FFFF-FFFF17000000}" name="Tabela22" displayName="Tabela22" ref="A8:D300" totalsRowShown="0" headerRowDxfId="49" dataDxfId="47" headerRowBorderDxfId="48" tableBorderDxfId="46" totalsRowBorderDxfId="45">
  <autoFilter ref="A8:D300" xr:uid="{00000000-0009-0000-0100-000016000000}"/>
  <tableColumns count="4">
    <tableColumn id="1" xr3:uid="{00000000-0010-0000-1700-000001000000}" name="Produto" dataDxfId="44"/>
    <tableColumn id="2" xr3:uid="{00000000-0010-0000-1700-000002000000}" name="Qtd" dataDxfId="43"/>
    <tableColumn id="3" xr3:uid="{00000000-0010-0000-1700-000003000000}" name="preço unitário" dataDxfId="42">
      <calculatedColumnFormula>IFERROR(VLOOKUP(Tabela22[[#This Row],[Produto]],produtos,3,0),"")</calculatedColumnFormula>
    </tableColumn>
    <tableColumn id="4" xr3:uid="{00000000-0010-0000-1700-000004000000}" name="Total" dataDxfId="41">
      <calculatedColumnFormula>IFERROR(Tabela22[[#This Row],[preço unitário]]*Tabela22[[#This Row],[Qtd]],"")</calculatedColumnFormula>
    </tableColumn>
  </tableColumns>
  <tableStyleInfo name="TableStyleMedium2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0000000-000C-0000-FFFF-FFFF18000000}" name="Tabela23" displayName="Tabela23" ref="F8:I300" totalsRowShown="0" headerRowDxfId="40" dataDxfId="38" headerRowBorderDxfId="39" tableBorderDxfId="37" totalsRowBorderDxfId="36">
  <autoFilter ref="F8:I300" xr:uid="{00000000-0009-0000-0100-000017000000}"/>
  <tableColumns count="4">
    <tableColumn id="4" xr3:uid="{00000000-0010-0000-1800-000004000000}" name="Produto" dataDxfId="35"/>
    <tableColumn id="1" xr3:uid="{00000000-0010-0000-1800-000001000000}" name="Qtd" dataDxfId="34"/>
    <tableColumn id="2" xr3:uid="{00000000-0010-0000-1800-000002000000}" name="preço unitário" dataDxfId="33">
      <calculatedColumnFormula>IFERROR(VLOOKUP(Tabela23[[#This Row],[Produto]],produtos,5,0),"")</calculatedColumnFormula>
    </tableColumn>
    <tableColumn id="3" xr3:uid="{00000000-0010-0000-1800-000003000000}" name="total" dataDxfId="32">
      <calculatedColumnFormula>IFERROR(Tabela23[[#This Row],[preço unitário]]*Tabela23[[#This Row],[Qtd]],"")</calculatedColumnFormula>
    </tableColumn>
  </tableColumns>
  <tableStyleInfo name="TableStyleLight21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0000000-000C-0000-FFFF-FFFF19000000}" name="tbl_ent_agos" displayName="tbl_ent_agos" ref="A8:D300" totalsRowShown="0" headerRowDxfId="31" dataDxfId="29" headerRowBorderDxfId="30" tableBorderDxfId="28" totalsRowBorderDxfId="27">
  <autoFilter ref="A8:D300" xr:uid="{00000000-0009-0000-0100-000019000000}"/>
  <tableColumns count="4">
    <tableColumn id="1" xr3:uid="{00000000-0010-0000-1900-000001000000}" name="Produto" dataDxfId="26"/>
    <tableColumn id="2" xr3:uid="{00000000-0010-0000-1900-000002000000}" name="Qtd" dataDxfId="25"/>
    <tableColumn id="3" xr3:uid="{00000000-0010-0000-1900-000003000000}" name="preço unitário" dataDxfId="24">
      <calculatedColumnFormula>IFERROR(VLOOKUP(tbl_ent_agos[[#This Row],[Produto]],produtos,3,0),"")</calculatedColumnFormula>
    </tableColumn>
    <tableColumn id="4" xr3:uid="{00000000-0010-0000-1900-000004000000}" name="Total" dataDxfId="23">
      <calculatedColumnFormula>IFERROR(tbl_ent_agos[[#This Row],[preço unitário]]*tbl_ent_agos[[#This Row],[Qtd]],"")</calculatedColumnFormula>
    </tableColumn>
  </tableColumns>
  <tableStyleInfo name="TableStyleMedium2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00000000-000C-0000-FFFF-FFFF1A000000}" name="tbl_ven_agos" displayName="tbl_ven_agos" ref="F8:I300" totalsRowShown="0" headerRowDxfId="22" dataDxfId="20" headerRowBorderDxfId="21" tableBorderDxfId="19" totalsRowBorderDxfId="18">
  <autoFilter ref="F8:I300" xr:uid="{00000000-0009-0000-0100-00001A000000}"/>
  <tableColumns count="4">
    <tableColumn id="4" xr3:uid="{00000000-0010-0000-1A00-000004000000}" name="Produto" dataDxfId="17"/>
    <tableColumn id="1" xr3:uid="{00000000-0010-0000-1A00-000001000000}" name="Qtd" dataDxfId="16"/>
    <tableColumn id="2" xr3:uid="{00000000-0010-0000-1A00-000002000000}" name="preço unitário" dataDxfId="15">
      <calculatedColumnFormula>IFERROR(VLOOKUP(tbl_ven_agos[[#This Row],[Produto]],produtos,5,0),"")</calculatedColumnFormula>
    </tableColumn>
    <tableColumn id="3" xr3:uid="{00000000-0010-0000-1A00-000003000000}" name="total" dataDxfId="14">
      <calculatedColumnFormula>IFERROR(tbl_ven_agos[[#This Row],[preço unitário]]*tbl_ven_agos[[#This Row],[Qtd]],"")</calculatedColumnFormula>
    </tableColumn>
  </tableColumns>
  <tableStyleInfo name="TableStyleLight21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00000000-000C-0000-FFFF-FFFF02000000}" name="tbl_ent_set" displayName="tbl_ent_set" ref="A8:D299" totalsRowShown="0" headerRowDxfId="234" dataDxfId="232" headerRowBorderDxfId="233" tableBorderDxfId="231" totalsRowBorderDxfId="230">
  <autoFilter ref="A8:D299" xr:uid="{00000000-0009-0000-0100-00001C000000}"/>
  <tableColumns count="4">
    <tableColumn id="1" xr3:uid="{00000000-0010-0000-0200-000001000000}" name="Produto" dataDxfId="229"/>
    <tableColumn id="2" xr3:uid="{00000000-0010-0000-0200-000002000000}" name="Qtd" dataDxfId="228"/>
    <tableColumn id="3" xr3:uid="{00000000-0010-0000-0200-000003000000}" name="preço unitário" dataDxfId="227">
      <calculatedColumnFormula>IFERROR(VLOOKUP(tbl_ent_set[[#This Row],[Produto]],produtos,3,0),"")</calculatedColumnFormula>
    </tableColumn>
    <tableColumn id="4" xr3:uid="{00000000-0010-0000-0200-000004000000}" name="Total" dataDxfId="226">
      <calculatedColumnFormula>IFERROR(tbl_ent_set[[#This Row],[preço unitário]]*tbl_ent_set[[#This Row],[Qtd]],"")</calculatedColumnFormula>
    </tableColumn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00000000-000C-0000-FFFF-FFFF03000000}" name="Tbl_ven_set" displayName="Tbl_ven_set" ref="F8:I298" totalsRowShown="0" headerRowDxfId="225" dataDxfId="223" headerRowBorderDxfId="224" tableBorderDxfId="222" totalsRowBorderDxfId="221">
  <autoFilter ref="F8:I298" xr:uid="{00000000-0009-0000-0100-00001D000000}"/>
  <tableColumns count="4">
    <tableColumn id="4" xr3:uid="{00000000-0010-0000-0300-000004000000}" name="Produto" dataDxfId="220"/>
    <tableColumn id="1" xr3:uid="{00000000-0010-0000-0300-000001000000}" name="Qtd" dataDxfId="219"/>
    <tableColumn id="2" xr3:uid="{00000000-0010-0000-0300-000002000000}" name="preço unitário" dataDxfId="218">
      <calculatedColumnFormula>IFERROR(VLOOKUP(Tbl_ven_set[[#This Row],[Produto]],produtos,5,0),"")</calculatedColumnFormula>
    </tableColumn>
    <tableColumn id="3" xr3:uid="{00000000-0010-0000-0300-000003000000}" name="total" dataDxfId="217">
      <calculatedColumnFormula>IFERROR(Tbl_ven_set[[#This Row],[preço unitário]]*Tbl_ven_set[[#This Row],[Qtd]],"")</calculatedColumnFormula>
    </tableColumn>
  </tableColumns>
  <tableStyleInfo name="TableStyleLight21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4000000}" name="tbl_cad_prod" displayName="tbl_cad_prod" ref="A3:F86" totalsRowShown="0" headerRowDxfId="216" headerRowBorderDxfId="215" tableBorderDxfId="214">
  <autoFilter ref="A3:F86" xr:uid="{00000000-0009-0000-0100-000004000000}"/>
  <tableColumns count="6">
    <tableColumn id="1" xr3:uid="{00000000-0010-0000-0400-000001000000}" name="Cód"/>
    <tableColumn id="2" xr3:uid="{00000000-0010-0000-0400-000002000000}" name="Descrição do produto"/>
    <tableColumn id="3" xr3:uid="{00000000-0010-0000-0400-000003000000}" name="Unidade"/>
    <tableColumn id="4" xr3:uid="{00000000-0010-0000-0400-000004000000}" name="preço unitário" dataDxfId="213" dataCellStyle="Moeda"/>
    <tableColumn id="5" xr3:uid="{00000000-0010-0000-0400-000005000000}" name="Margem lucro %" dataDxfId="212" dataCellStyle="Moeda"/>
    <tableColumn id="6" xr3:uid="{00000000-0010-0000-0400-000006000000}" name="preço final" dataDxfId="211">
      <calculatedColumnFormula>IF(tbl_cad_prod[[#This Row],[preço unitário]]="","",D4*(1+E4/100))</calculatedColumnFormula>
    </tableColumn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05000000}" name="Tabela18" displayName="Tabela18" ref="A8:D299" totalsRowShown="0" headerRowDxfId="210" dataDxfId="208" headerRowBorderDxfId="209" tableBorderDxfId="207" totalsRowBorderDxfId="206">
  <autoFilter ref="A8:D299" xr:uid="{00000000-0009-0000-0100-000012000000}"/>
  <tableColumns count="4">
    <tableColumn id="1" xr3:uid="{00000000-0010-0000-0500-000001000000}" name="Produto" dataDxfId="205"/>
    <tableColumn id="2" xr3:uid="{00000000-0010-0000-0500-000002000000}" name="Qtd" dataDxfId="204"/>
    <tableColumn id="3" xr3:uid="{00000000-0010-0000-0500-000003000000}" name="preço unitário" dataDxfId="203">
      <calculatedColumnFormula>IFERROR(VLOOKUP(Tabela18[[#This Row],[Produto]],produtos,3,0),"")</calculatedColumnFormula>
    </tableColumn>
    <tableColumn id="4" xr3:uid="{00000000-0010-0000-0500-000004000000}" name="Total" dataDxfId="202">
      <calculatedColumnFormula>IFERROR(Tabela18[[#This Row],[preço unitário]]*Tabela18[[#This Row],[Qtd]],"")</calculatedColumnFormula>
    </tableColumn>
  </tableColumns>
  <tableStyleInfo name="TableStyleMedium2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00000000-000C-0000-FFFF-FFFF06000000}" name="Tabela31" displayName="Tabela31" ref="F8:I299" totalsRowShown="0" headerRowDxfId="201" dataDxfId="199" headerRowBorderDxfId="200" tableBorderDxfId="198" totalsRowBorderDxfId="197">
  <autoFilter ref="F8:I299" xr:uid="{00000000-0009-0000-0100-00001F000000}"/>
  <tableColumns count="4">
    <tableColumn id="7" xr3:uid="{00000000-0010-0000-0600-000007000000}" name="Produto" dataDxfId="196"/>
    <tableColumn id="1" xr3:uid="{00000000-0010-0000-0600-000001000000}" name="Qtd" dataDxfId="195"/>
    <tableColumn id="2" xr3:uid="{00000000-0010-0000-0600-000002000000}" name="preço unitário" dataDxfId="194">
      <calculatedColumnFormula>IFERROR(VLOOKUP(Tabela31[[#This Row],[Produto]],produtos,5,0),"")</calculatedColumnFormula>
    </tableColumn>
    <tableColumn id="3" xr3:uid="{00000000-0010-0000-0600-000003000000}" name="total" dataDxfId="193">
      <calculatedColumnFormula>IFERROR(Tabela31[[#This Row],[preço unitário]]*Tabela31[[#This Row],[Qtd]],"")</calculatedColumnFormula>
    </tableColumn>
  </tableColumns>
  <tableStyleInfo name="TableStyleLight21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00000000-000C-0000-FFFF-FFFF07000000}" name="Tabela33" displayName="Tabela33" ref="A8:D300" totalsRowShown="0" headerRowDxfId="192" dataDxfId="190" headerRowBorderDxfId="191" tableBorderDxfId="189" totalsRowBorderDxfId="188">
  <autoFilter ref="A8:D300" xr:uid="{00000000-0009-0000-0100-000021000000}"/>
  <tableColumns count="4">
    <tableColumn id="1" xr3:uid="{00000000-0010-0000-0700-000001000000}" name="Produto" dataDxfId="187"/>
    <tableColumn id="2" xr3:uid="{00000000-0010-0000-0700-000002000000}" name="Qtd" dataDxfId="186"/>
    <tableColumn id="3" xr3:uid="{00000000-0010-0000-0700-000003000000}" name="preço unitário" dataDxfId="185">
      <calculatedColumnFormula>IFERROR(VLOOKUP(Tabela33[[#This Row],[Produto]],produtos,3,0),"")</calculatedColumnFormula>
    </tableColumn>
    <tableColumn id="4" xr3:uid="{00000000-0010-0000-0700-000004000000}" name="Total" dataDxfId="184">
      <calculatedColumnFormula>IFERROR(Tabela33[[#This Row],[preço unitário]]*Tabela33[[#This Row],[Qtd]],"")</calculatedColumnFormula>
    </tableColumn>
  </tableColumns>
  <tableStyleInfo name="TableStyleMedium2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00000000-000C-0000-FFFF-FFFF08000000}" name="Tabela34" displayName="Tabela34" ref="F8:I300" totalsRowShown="0" headerRowDxfId="183" dataDxfId="181" headerRowBorderDxfId="182" tableBorderDxfId="180" totalsRowBorderDxfId="179">
  <autoFilter ref="F8:I300" xr:uid="{00000000-0009-0000-0100-000022000000}"/>
  <tableColumns count="4">
    <tableColumn id="4" xr3:uid="{00000000-0010-0000-0800-000004000000}" name="Produto" dataDxfId="178"/>
    <tableColumn id="1" xr3:uid="{00000000-0010-0000-0800-000001000000}" name="Qtd" dataDxfId="177"/>
    <tableColumn id="2" xr3:uid="{00000000-0010-0000-0800-000002000000}" name="preço unitário" dataDxfId="176">
      <calculatedColumnFormula>IFERROR(VLOOKUP(Tabela34[[#This Row],[Produto]],produtos,5,0),"")</calculatedColumnFormula>
    </tableColumn>
    <tableColumn id="3" xr3:uid="{00000000-0010-0000-0800-000003000000}" name="total" dataDxfId="175">
      <calculatedColumnFormula>IFERROR(Tabela34[[#This Row],[preço unitário]]*Tabela34[[#This Row],[Qtd]],"")</calculatedColumnFormula>
    </tableColumn>
  </tableColumns>
  <tableStyleInfo name="TableStyleLight21" showFirstColumn="0" showLastColumn="0" showRowStripes="1" showColumnStripes="0"/>
</table>
</file>

<file path=xl/theme/theme1.xml><?xml version="1.0" encoding="utf-8"?>
<a:theme xmlns:a="http://schemas.openxmlformats.org/drawingml/2006/main" name="Tema do Office 2013 -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5.xml"/><Relationship Id="rId2" Type="http://schemas.openxmlformats.org/officeDocument/2006/relationships/table" Target="../tables/table14.xml"/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7.xml"/><Relationship Id="rId2" Type="http://schemas.openxmlformats.org/officeDocument/2006/relationships/table" Target="../tables/table16.xml"/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table" Target="../tables/table18.xml"/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1.xml"/><Relationship Id="rId2" Type="http://schemas.openxmlformats.org/officeDocument/2006/relationships/table" Target="../tables/table20.xml"/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2.x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7.bin"/><Relationship Id="rId4" Type="http://schemas.openxmlformats.org/officeDocument/2006/relationships/table" Target="../tables/table23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5.xml"/><Relationship Id="rId2" Type="http://schemas.openxmlformats.org/officeDocument/2006/relationships/table" Target="../tables/table24.xml"/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7.xml"/><Relationship Id="rId2" Type="http://schemas.openxmlformats.org/officeDocument/2006/relationships/table" Target="../tables/table26.xml"/><Relationship Id="rId1" Type="http://schemas.openxmlformats.org/officeDocument/2006/relationships/drawing" Target="../drawings/drawing16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Relationship Id="rId4" Type="http://schemas.openxmlformats.org/officeDocument/2006/relationships/table" Target="../tables/table2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Relationship Id="rId4" Type="http://schemas.openxmlformats.org/officeDocument/2006/relationships/table" Target="../tables/table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5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6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Relationship Id="rId4" Type="http://schemas.openxmlformats.org/officeDocument/2006/relationships/table" Target="../tables/table7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9.xml"/><Relationship Id="rId2" Type="http://schemas.openxmlformats.org/officeDocument/2006/relationships/table" Target="../tables/table8.xml"/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1.xml"/><Relationship Id="rId2" Type="http://schemas.openxmlformats.org/officeDocument/2006/relationships/table" Target="../tables/table10.xml"/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2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Relationship Id="rId4" Type="http://schemas.openxmlformats.org/officeDocument/2006/relationships/table" Target="../tables/table1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296E47-7E69-4BCC-957A-5A596E33D4EC}">
  <dimension ref="A1:A24"/>
  <sheetViews>
    <sheetView showGridLines="0" tabSelected="1" workbookViewId="0">
      <selection activeCell="H25" sqref="A25:XFD1048576"/>
    </sheetView>
  </sheetViews>
  <sheetFormatPr defaultColWidth="0" defaultRowHeight="14.4" zeroHeight="1" x14ac:dyDescent="0.3"/>
  <cols>
    <col min="1" max="18" width="8.88671875" customWidth="1"/>
    <col min="19" max="16384" width="8.88671875" hidden="1"/>
  </cols>
  <sheetData>
    <row r="1" x14ac:dyDescent="0.3"/>
    <row r="2" x14ac:dyDescent="0.3"/>
    <row r="3" x14ac:dyDescent="0.3"/>
    <row r="4" x14ac:dyDescent="0.3"/>
    <row r="5" x14ac:dyDescent="0.3"/>
    <row r="6" x14ac:dyDescent="0.3"/>
    <row r="7" x14ac:dyDescent="0.3"/>
    <row r="8" x14ac:dyDescent="0.3"/>
    <row r="9" x14ac:dyDescent="0.3"/>
    <row r="10" x14ac:dyDescent="0.3"/>
    <row r="11" x14ac:dyDescent="0.3"/>
    <row r="12" x14ac:dyDescent="0.3"/>
    <row r="13" x14ac:dyDescent="0.3"/>
    <row r="14" x14ac:dyDescent="0.3"/>
    <row r="15" x14ac:dyDescent="0.3"/>
    <row r="16" x14ac:dyDescent="0.3"/>
    <row r="17" x14ac:dyDescent="0.3"/>
    <row r="18" x14ac:dyDescent="0.3"/>
    <row r="19" x14ac:dyDescent="0.3"/>
    <row r="20" x14ac:dyDescent="0.3"/>
    <row r="21" x14ac:dyDescent="0.3"/>
    <row r="22" x14ac:dyDescent="0.3"/>
    <row r="23" x14ac:dyDescent="0.3"/>
    <row r="24" x14ac:dyDescent="0.3"/>
  </sheetData>
  <pageMargins left="0.511811024" right="0.511811024" top="0.78740157499999996" bottom="0.78740157499999996" header="0.31496062000000002" footer="0.31496062000000002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Planilha9"/>
  <dimension ref="A1:XFC300"/>
  <sheetViews>
    <sheetView showGridLines="0" workbookViewId="0">
      <pane ySplit="8" topLeftCell="A9" activePane="bottomLeft" state="frozen"/>
      <selection activeCell="F22" sqref="F22"/>
      <selection pane="bottomLeft" activeCell="F22" sqref="F22"/>
    </sheetView>
  </sheetViews>
  <sheetFormatPr defaultColWidth="0" defaultRowHeight="14.4" x14ac:dyDescent="0.3"/>
  <cols>
    <col min="1" max="1" width="26" style="90" customWidth="1"/>
    <col min="2" max="2" width="8.33203125" style="90" customWidth="1"/>
    <col min="3" max="3" width="16.44140625" style="106" bestFit="1" customWidth="1"/>
    <col min="4" max="4" width="12.44140625" style="106" customWidth="1"/>
    <col min="5" max="5" width="3.5546875" style="90" customWidth="1"/>
    <col min="6" max="6" width="20.33203125" style="90" customWidth="1"/>
    <col min="7" max="7" width="10.109375" style="90" customWidth="1"/>
    <col min="8" max="8" width="18.6640625" style="106" bestFit="1" customWidth="1"/>
    <col min="9" max="9" width="12.44140625" style="106" customWidth="1"/>
    <col min="10" max="10" width="5.88671875" style="90" customWidth="1"/>
    <col min="11" max="11" width="12.5546875" style="90" hidden="1"/>
    <col min="12" max="12" width="18.88671875" style="90" hidden="1"/>
    <col min="13" max="13" width="15.109375" style="122" hidden="1"/>
    <col min="14" max="16383" width="9.109375" style="88" hidden="1"/>
    <col min="16384" max="16384" width="2" style="88" hidden="1" customWidth="1"/>
  </cols>
  <sheetData>
    <row r="1" spans="1:13" ht="36" customHeight="1" x14ac:dyDescent="0.3">
      <c r="A1" s="226" t="s">
        <v>13</v>
      </c>
      <c r="B1" s="226"/>
      <c r="C1" s="226"/>
      <c r="D1" s="226"/>
      <c r="E1" s="226"/>
      <c r="F1" s="226"/>
      <c r="G1" s="226"/>
      <c r="H1" s="226"/>
      <c r="I1" s="226"/>
      <c r="J1" s="114"/>
      <c r="K1" s="114"/>
      <c r="L1" s="114"/>
      <c r="M1" s="114"/>
    </row>
    <row r="2" spans="1:13" ht="9" customHeight="1" x14ac:dyDescent="0.3">
      <c r="A2" s="89"/>
      <c r="B2" s="89"/>
      <c r="C2" s="105"/>
      <c r="D2" s="105"/>
      <c r="E2" s="89"/>
      <c r="F2" s="89"/>
      <c r="G2" s="89"/>
      <c r="H2" s="105"/>
      <c r="I2" s="105"/>
      <c r="J2" s="89"/>
      <c r="K2" s="89"/>
      <c r="L2" s="89"/>
      <c r="M2" s="105"/>
    </row>
    <row r="3" spans="1:13" ht="9" customHeight="1" x14ac:dyDescent="0.3">
      <c r="M3" s="115"/>
    </row>
    <row r="4" spans="1:13" ht="27.6" x14ac:dyDescent="0.3">
      <c r="A4" s="91"/>
      <c r="B4" s="116" t="s">
        <v>26</v>
      </c>
      <c r="C4" s="117"/>
      <c r="D4" s="117" t="s">
        <v>28</v>
      </c>
      <c r="E4" s="116"/>
      <c r="F4" s="227" t="s">
        <v>10</v>
      </c>
      <c r="G4" s="227"/>
      <c r="H4" s="227"/>
      <c r="I4" s="234" t="s">
        <v>27</v>
      </c>
      <c r="J4" s="234"/>
      <c r="K4" s="116"/>
      <c r="L4" s="116"/>
      <c r="M4" s="117"/>
    </row>
    <row r="5" spans="1:13" x14ac:dyDescent="0.3">
      <c r="A5" s="91"/>
      <c r="B5" s="116">
        <f>SUM(Tabela6[Qtd])</f>
        <v>4</v>
      </c>
      <c r="C5" s="117"/>
      <c r="D5" s="117">
        <f>SUM(Tabela6[Total])</f>
        <v>0</v>
      </c>
      <c r="E5" s="116"/>
      <c r="F5" s="116"/>
      <c r="G5" s="116">
        <f>SUM(Tabela7[Qtd])</f>
        <v>3</v>
      </c>
      <c r="H5" s="117">
        <f>SUM(Tabela7[preço unitário])</f>
        <v>0</v>
      </c>
      <c r="I5" s="234">
        <f>H5-D5</f>
        <v>0</v>
      </c>
      <c r="J5" s="234"/>
      <c r="K5" s="116"/>
      <c r="L5" s="116"/>
      <c r="M5" s="117"/>
    </row>
    <row r="7" spans="1:13" ht="18" customHeight="1" x14ac:dyDescent="0.3">
      <c r="A7" s="228" t="s">
        <v>21</v>
      </c>
      <c r="B7" s="229"/>
      <c r="C7" s="229"/>
      <c r="D7" s="230"/>
      <c r="F7" s="232" t="s">
        <v>8</v>
      </c>
      <c r="G7" s="233"/>
      <c r="H7" s="233"/>
      <c r="I7" s="233"/>
      <c r="K7" s="231"/>
      <c r="L7" s="231"/>
      <c r="M7" s="231"/>
    </row>
    <row r="8" spans="1:13" ht="18.75" customHeight="1" x14ac:dyDescent="0.3">
      <c r="A8" s="94" t="s">
        <v>12</v>
      </c>
      <c r="B8" s="118" t="s">
        <v>6</v>
      </c>
      <c r="C8" s="119" t="s">
        <v>7</v>
      </c>
      <c r="D8" s="120" t="s">
        <v>4</v>
      </c>
      <c r="F8" s="95" t="s">
        <v>3</v>
      </c>
      <c r="G8" s="97" t="s">
        <v>6</v>
      </c>
      <c r="H8" s="107" t="s">
        <v>7</v>
      </c>
      <c r="I8" s="110" t="s">
        <v>9</v>
      </c>
      <c r="J8" s="88"/>
      <c r="K8" s="111"/>
      <c r="L8" s="111"/>
      <c r="M8" s="121"/>
    </row>
    <row r="9" spans="1:13" x14ac:dyDescent="0.3">
      <c r="A9" s="98" t="s">
        <v>2</v>
      </c>
      <c r="B9" s="99">
        <v>4</v>
      </c>
      <c r="C9" s="100" t="str">
        <f>IFERROR(VLOOKUP(Tabela6[[#This Row],[produto]],produtos,3,0),"")</f>
        <v/>
      </c>
      <c r="D9" s="101" t="str">
        <f>IFERROR(Tabela6[[#This Row],[Qtd]]*Tabela6[[#This Row],[preço unitário]],"")</f>
        <v/>
      </c>
      <c r="E9" s="88"/>
      <c r="F9" s="102" t="s">
        <v>2</v>
      </c>
      <c r="G9" s="98">
        <v>3</v>
      </c>
      <c r="H9" s="100" t="str">
        <f>IFERROR(VLOOKUP(Tabela7[[#This Row],[Produto]],produtos,3,0),"")</f>
        <v/>
      </c>
      <c r="I9" s="101" t="str">
        <f>IFERROR(Tabela7[[#This Row],[preço unitário]]*Tabela7[[#This Row],[Qtd]],"")</f>
        <v/>
      </c>
      <c r="J9" s="88"/>
      <c r="M9" s="106"/>
    </row>
    <row r="10" spans="1:13" x14ac:dyDescent="0.3">
      <c r="A10" s="98"/>
      <c r="B10" s="99"/>
      <c r="C10" s="100" t="str">
        <f>IFERROR(VLOOKUP(Tabela6[[#This Row],[produto]],produtos,3,0),"")</f>
        <v/>
      </c>
      <c r="D10" s="101" t="str">
        <f>IFERROR(Tabela6[[#This Row],[Qtd]]*Tabela6[[#This Row],[preço unitário]],"")</f>
        <v/>
      </c>
      <c r="E10" s="88"/>
      <c r="F10" s="98"/>
      <c r="G10" s="98"/>
      <c r="H10" s="100" t="str">
        <f>IFERROR(VLOOKUP(Tabela7[[#This Row],[Produto]],produtos,3,0),"")</f>
        <v/>
      </c>
      <c r="I10" s="101" t="str">
        <f>IFERROR(Tabela7[[#This Row],[preço unitário]]*Tabela7[[#This Row],[Qtd]],"")</f>
        <v/>
      </c>
      <c r="J10" s="88"/>
      <c r="M10" s="106"/>
    </row>
    <row r="11" spans="1:13" x14ac:dyDescent="0.3">
      <c r="A11" s="98"/>
      <c r="B11" s="99"/>
      <c r="C11" s="100" t="str">
        <f>IFERROR(VLOOKUP(Tabela6[[#This Row],[produto]],produtos,3,0),"")</f>
        <v/>
      </c>
      <c r="D11" s="101" t="str">
        <f>IFERROR(Tabela6[[#This Row],[Qtd]]*Tabela6[[#This Row],[preço unitário]],"")</f>
        <v/>
      </c>
      <c r="E11" s="88"/>
      <c r="F11" s="98"/>
      <c r="G11" s="98"/>
      <c r="H11" s="100" t="str">
        <f>IFERROR(VLOOKUP(Tabela7[[#This Row],[Produto]],produtos,3,0),"")</f>
        <v/>
      </c>
      <c r="I11" s="101" t="str">
        <f>IFERROR(Tabela7[[#This Row],[preço unitário]]*Tabela7[[#This Row],[Qtd]],"")</f>
        <v/>
      </c>
      <c r="J11" s="88"/>
      <c r="M11" s="106"/>
    </row>
    <row r="12" spans="1:13" x14ac:dyDescent="0.3">
      <c r="A12" s="98"/>
      <c r="B12" s="99"/>
      <c r="C12" s="100" t="str">
        <f>IFERROR(VLOOKUP(Tabela6[[#This Row],[produto]],produtos,3,0),"")</f>
        <v/>
      </c>
      <c r="D12" s="101" t="str">
        <f>IFERROR(Tabela6[[#This Row],[Qtd]]*Tabela6[[#This Row],[preço unitário]],"")</f>
        <v/>
      </c>
      <c r="E12" s="88"/>
      <c r="F12" s="98"/>
      <c r="G12" s="98"/>
      <c r="H12" s="100" t="str">
        <f>IFERROR(VLOOKUP(Tabela7[[#This Row],[Produto]],produtos,3,0),"")</f>
        <v/>
      </c>
      <c r="I12" s="101" t="str">
        <f>IFERROR(Tabela7[[#This Row],[preço unitário]]*Tabela7[[#This Row],[Qtd]],"")</f>
        <v/>
      </c>
      <c r="J12" s="88"/>
      <c r="M12" s="106"/>
    </row>
    <row r="13" spans="1:13" x14ac:dyDescent="0.3">
      <c r="A13" s="98"/>
      <c r="B13" s="99"/>
      <c r="C13" s="100" t="str">
        <f>IFERROR(VLOOKUP(Tabela6[[#This Row],[produto]],produtos,3,0),"")</f>
        <v/>
      </c>
      <c r="D13" s="101" t="str">
        <f>IFERROR(Tabela6[[#This Row],[Qtd]]*Tabela6[[#This Row],[preço unitário]],"")</f>
        <v/>
      </c>
      <c r="E13" s="88"/>
      <c r="F13" s="98"/>
      <c r="G13" s="98"/>
      <c r="H13" s="100" t="str">
        <f>IFERROR(VLOOKUP(Tabela7[[#This Row],[Produto]],produtos,3,0),"")</f>
        <v/>
      </c>
      <c r="I13" s="101" t="str">
        <f>IFERROR(Tabela7[[#This Row],[preço unitário]]*Tabela7[[#This Row],[Qtd]],"")</f>
        <v/>
      </c>
      <c r="J13" s="88"/>
      <c r="M13" s="106"/>
    </row>
    <row r="14" spans="1:13" x14ac:dyDescent="0.3">
      <c r="A14" s="98"/>
      <c r="B14" s="99"/>
      <c r="C14" s="100" t="str">
        <f>IFERROR(VLOOKUP(Tabela6[[#This Row],[produto]],produtos,3,0),"")</f>
        <v/>
      </c>
      <c r="D14" s="101" t="str">
        <f>IFERROR(Tabela6[[#This Row],[Qtd]]*Tabela6[[#This Row],[preço unitário]],"")</f>
        <v/>
      </c>
      <c r="E14" s="88"/>
      <c r="F14" s="98"/>
      <c r="G14" s="98"/>
      <c r="H14" s="100" t="str">
        <f>IFERROR(VLOOKUP(Tabela7[[#This Row],[Produto]],produtos,3,0),"")</f>
        <v/>
      </c>
      <c r="I14" s="101" t="str">
        <f>IFERROR(Tabela7[[#This Row],[preço unitário]]*Tabela7[[#This Row],[Qtd]],"")</f>
        <v/>
      </c>
      <c r="J14" s="88"/>
      <c r="M14" s="106"/>
    </row>
    <row r="15" spans="1:13" x14ac:dyDescent="0.3">
      <c r="A15" s="98"/>
      <c r="B15" s="99"/>
      <c r="C15" s="100" t="str">
        <f>IFERROR(VLOOKUP(Tabela6[[#This Row],[produto]],produtos,3,0),"")</f>
        <v/>
      </c>
      <c r="D15" s="101" t="str">
        <f>IFERROR(Tabela6[[#This Row],[Qtd]]*Tabela6[[#This Row],[preço unitário]],"")</f>
        <v/>
      </c>
      <c r="E15" s="88"/>
      <c r="F15" s="98"/>
      <c r="G15" s="98"/>
      <c r="H15" s="100" t="str">
        <f>IFERROR(VLOOKUP(Tabela7[[#This Row],[Produto]],produtos,3,0),"")</f>
        <v/>
      </c>
      <c r="I15" s="101" t="str">
        <f>IFERROR(Tabela7[[#This Row],[preço unitário]]*Tabela7[[#This Row],[Qtd]],"")</f>
        <v/>
      </c>
      <c r="J15" s="88"/>
      <c r="M15" s="106"/>
    </row>
    <row r="16" spans="1:13" x14ac:dyDescent="0.3">
      <c r="A16" s="98"/>
      <c r="B16" s="99"/>
      <c r="C16" s="100" t="str">
        <f>IFERROR(VLOOKUP(Tabela6[[#This Row],[produto]],produtos,3,0),"")</f>
        <v/>
      </c>
      <c r="D16" s="101" t="str">
        <f>IFERROR(Tabela6[[#This Row],[Qtd]]*Tabela6[[#This Row],[preço unitário]],"")</f>
        <v/>
      </c>
      <c r="E16" s="88"/>
      <c r="F16" s="98"/>
      <c r="G16" s="98"/>
      <c r="H16" s="100" t="str">
        <f>IFERROR(VLOOKUP(Tabela7[[#This Row],[Produto]],produtos,3,0),"")</f>
        <v/>
      </c>
      <c r="I16" s="101" t="str">
        <f>IFERROR(Tabela7[[#This Row],[preço unitário]]*Tabela7[[#This Row],[Qtd]],"")</f>
        <v/>
      </c>
      <c r="J16" s="88"/>
      <c r="M16" s="106"/>
    </row>
    <row r="17" spans="1:13" x14ac:dyDescent="0.3">
      <c r="A17" s="98"/>
      <c r="B17" s="99"/>
      <c r="C17" s="100" t="str">
        <f>IFERROR(VLOOKUP(Tabela6[[#This Row],[produto]],produtos,3,0),"")</f>
        <v/>
      </c>
      <c r="D17" s="101" t="str">
        <f>IFERROR(Tabela6[[#This Row],[Qtd]]*Tabela6[[#This Row],[preço unitário]],"")</f>
        <v/>
      </c>
      <c r="E17" s="88"/>
      <c r="F17" s="98"/>
      <c r="G17" s="98"/>
      <c r="H17" s="100" t="str">
        <f>IFERROR(VLOOKUP(Tabela7[[#This Row],[Produto]],produtos,3,0),"")</f>
        <v/>
      </c>
      <c r="I17" s="101" t="str">
        <f>IFERROR(Tabela7[[#This Row],[preço unitário]]*Tabela7[[#This Row],[Qtd]],"")</f>
        <v/>
      </c>
      <c r="J17" s="88"/>
      <c r="M17" s="106"/>
    </row>
    <row r="18" spans="1:13" x14ac:dyDescent="0.3">
      <c r="A18" s="98"/>
      <c r="B18" s="99"/>
      <c r="C18" s="100" t="str">
        <f>IFERROR(VLOOKUP(Tabela6[[#This Row],[produto]],produtos,3,0),"")</f>
        <v/>
      </c>
      <c r="D18" s="101" t="str">
        <f>IFERROR(Tabela6[[#This Row],[Qtd]]*Tabela6[[#This Row],[preço unitário]],"")</f>
        <v/>
      </c>
      <c r="E18" s="88"/>
      <c r="F18" s="98"/>
      <c r="G18" s="98"/>
      <c r="H18" s="100" t="str">
        <f>IFERROR(VLOOKUP(Tabela7[[#This Row],[Produto]],produtos,3,0),"")</f>
        <v/>
      </c>
      <c r="I18" s="101" t="str">
        <f>IFERROR(Tabela7[[#This Row],[preço unitário]]*Tabela7[[#This Row],[Qtd]],"")</f>
        <v/>
      </c>
      <c r="J18" s="88"/>
      <c r="M18" s="106"/>
    </row>
    <row r="19" spans="1:13" x14ac:dyDescent="0.3">
      <c r="A19" s="98"/>
      <c r="B19" s="99"/>
      <c r="C19" s="100" t="str">
        <f>IFERROR(VLOOKUP(Tabela6[[#This Row],[produto]],produtos,3,0),"")</f>
        <v/>
      </c>
      <c r="D19" s="101" t="str">
        <f>IFERROR(Tabela6[[#This Row],[Qtd]]*Tabela6[[#This Row],[preço unitário]],"")</f>
        <v/>
      </c>
      <c r="E19" s="88"/>
      <c r="F19" s="98"/>
      <c r="G19" s="98"/>
      <c r="H19" s="100" t="str">
        <f>IFERROR(VLOOKUP(Tabela7[[#This Row],[Produto]],produtos,3,0),"")</f>
        <v/>
      </c>
      <c r="I19" s="101" t="str">
        <f>IFERROR(Tabela7[[#This Row],[preço unitário]]*Tabela7[[#This Row],[Qtd]],"")</f>
        <v/>
      </c>
      <c r="J19" s="88"/>
      <c r="M19" s="106"/>
    </row>
    <row r="20" spans="1:13" x14ac:dyDescent="0.3">
      <c r="A20" s="98"/>
      <c r="B20" s="99"/>
      <c r="C20" s="100" t="str">
        <f>IFERROR(VLOOKUP(Tabela6[[#This Row],[produto]],produtos,3,0),"")</f>
        <v/>
      </c>
      <c r="D20" s="101" t="str">
        <f>IFERROR(Tabela6[[#This Row],[Qtd]]*Tabela6[[#This Row],[preço unitário]],"")</f>
        <v/>
      </c>
      <c r="E20" s="88"/>
      <c r="F20" s="98"/>
      <c r="G20" s="98"/>
      <c r="H20" s="100" t="str">
        <f>IFERROR(VLOOKUP(Tabela7[[#This Row],[Produto]],produtos,3,0),"")</f>
        <v/>
      </c>
      <c r="I20" s="101" t="str">
        <f>IFERROR(Tabela7[[#This Row],[preço unitário]]*Tabela7[[#This Row],[Qtd]],"")</f>
        <v/>
      </c>
      <c r="J20" s="88"/>
      <c r="M20" s="106"/>
    </row>
    <row r="21" spans="1:13" x14ac:dyDescent="0.3">
      <c r="A21" s="98"/>
      <c r="B21" s="99"/>
      <c r="C21" s="100" t="str">
        <f>IFERROR(VLOOKUP(Tabela6[[#This Row],[produto]],produtos,3,0),"")</f>
        <v/>
      </c>
      <c r="D21" s="101" t="str">
        <f>IFERROR(Tabela6[[#This Row],[Qtd]]*Tabela6[[#This Row],[preço unitário]],"")</f>
        <v/>
      </c>
      <c r="E21" s="88"/>
      <c r="F21" s="98"/>
      <c r="G21" s="98"/>
      <c r="H21" s="100" t="str">
        <f>IFERROR(VLOOKUP(Tabela7[[#This Row],[Produto]],produtos,3,0),"")</f>
        <v/>
      </c>
      <c r="I21" s="101" t="str">
        <f>IFERROR(Tabela7[[#This Row],[preço unitário]]*Tabela7[[#This Row],[Qtd]],"")</f>
        <v/>
      </c>
      <c r="J21" s="88"/>
      <c r="M21" s="106"/>
    </row>
    <row r="22" spans="1:13" x14ac:dyDescent="0.3">
      <c r="A22" s="98"/>
      <c r="B22" s="99"/>
      <c r="C22" s="100" t="str">
        <f>IFERROR(VLOOKUP(Tabela6[[#This Row],[produto]],produtos,3,0),"")</f>
        <v/>
      </c>
      <c r="D22" s="101" t="str">
        <f>IFERROR(Tabela6[[#This Row],[Qtd]]*Tabela6[[#This Row],[preço unitário]],"")</f>
        <v/>
      </c>
      <c r="E22" s="88"/>
      <c r="F22" s="98"/>
      <c r="G22" s="98"/>
      <c r="H22" s="100" t="str">
        <f>IFERROR(VLOOKUP(Tabela7[[#This Row],[Produto]],produtos,3,0),"")</f>
        <v/>
      </c>
      <c r="I22" s="101" t="str">
        <f>IFERROR(Tabela7[[#This Row],[preço unitário]]*Tabela7[[#This Row],[Qtd]],"")</f>
        <v/>
      </c>
      <c r="J22" s="88"/>
      <c r="M22" s="106"/>
    </row>
    <row r="23" spans="1:13" x14ac:dyDescent="0.3">
      <c r="A23" s="98"/>
      <c r="B23" s="99"/>
      <c r="C23" s="100" t="str">
        <f>IFERROR(VLOOKUP(Tabela6[[#This Row],[produto]],produtos,3,0),"")</f>
        <v/>
      </c>
      <c r="D23" s="101" t="str">
        <f>IFERROR(Tabela6[[#This Row],[Qtd]]*Tabela6[[#This Row],[preço unitário]],"")</f>
        <v/>
      </c>
      <c r="E23" s="88"/>
      <c r="F23" s="98"/>
      <c r="G23" s="98"/>
      <c r="H23" s="100" t="str">
        <f>IFERROR(VLOOKUP(Tabela7[[#This Row],[Produto]],produtos,3,0),"")</f>
        <v/>
      </c>
      <c r="I23" s="101" t="str">
        <f>IFERROR(Tabela7[[#This Row],[preço unitário]]*Tabela7[[#This Row],[Qtd]],"")</f>
        <v/>
      </c>
      <c r="J23" s="88"/>
      <c r="M23" s="106"/>
    </row>
    <row r="24" spans="1:13" x14ac:dyDescent="0.3">
      <c r="A24" s="98"/>
      <c r="B24" s="99"/>
      <c r="C24" s="100" t="str">
        <f>IFERROR(VLOOKUP(Tabela6[[#This Row],[produto]],produtos,3,0),"")</f>
        <v/>
      </c>
      <c r="D24" s="101" t="str">
        <f>IFERROR(Tabela6[[#This Row],[Qtd]]*Tabela6[[#This Row],[preço unitário]],"")</f>
        <v/>
      </c>
      <c r="E24" s="88"/>
      <c r="F24" s="98"/>
      <c r="G24" s="98"/>
      <c r="H24" s="100" t="str">
        <f>IFERROR(VLOOKUP(Tabela7[[#This Row],[Produto]],produtos,3,0),"")</f>
        <v/>
      </c>
      <c r="I24" s="101" t="str">
        <f>IFERROR(Tabela7[[#This Row],[preço unitário]]*Tabela7[[#This Row],[Qtd]],"")</f>
        <v/>
      </c>
      <c r="J24" s="88"/>
      <c r="M24" s="106"/>
    </row>
    <row r="25" spans="1:13" x14ac:dyDescent="0.3">
      <c r="A25" s="98"/>
      <c r="B25" s="99"/>
      <c r="C25" s="100" t="str">
        <f>IFERROR(VLOOKUP(Tabela6[[#This Row],[produto]],produtos,3,0),"")</f>
        <v/>
      </c>
      <c r="D25" s="101" t="str">
        <f>IFERROR(Tabela6[[#This Row],[Qtd]]*Tabela6[[#This Row],[preço unitário]],"")</f>
        <v/>
      </c>
      <c r="E25" s="88"/>
      <c r="F25" s="98"/>
      <c r="G25" s="98"/>
      <c r="H25" s="100" t="str">
        <f>IFERROR(VLOOKUP(Tabela7[[#This Row],[Produto]],produtos,3,0),"")</f>
        <v/>
      </c>
      <c r="I25" s="101" t="str">
        <f>IFERROR(Tabela7[[#This Row],[preço unitário]]*Tabela7[[#This Row],[Qtd]],"")</f>
        <v/>
      </c>
      <c r="J25" s="88"/>
      <c r="M25" s="106"/>
    </row>
    <row r="26" spans="1:13" x14ac:dyDescent="0.3">
      <c r="A26" s="98"/>
      <c r="B26" s="99"/>
      <c r="C26" s="100" t="str">
        <f>IFERROR(VLOOKUP(Tabela6[[#This Row],[produto]],produtos,3,0),"")</f>
        <v/>
      </c>
      <c r="D26" s="101" t="str">
        <f>IFERROR(Tabela6[[#This Row],[Qtd]]*Tabela6[[#This Row],[preço unitário]],"")</f>
        <v/>
      </c>
      <c r="E26" s="88"/>
      <c r="F26" s="98"/>
      <c r="G26" s="98"/>
      <c r="H26" s="100" t="str">
        <f>IFERROR(VLOOKUP(Tabela7[[#This Row],[Produto]],produtos,3,0),"")</f>
        <v/>
      </c>
      <c r="I26" s="101" t="str">
        <f>IFERROR(Tabela7[[#This Row],[preço unitário]]*Tabela7[[#This Row],[Qtd]],"")</f>
        <v/>
      </c>
      <c r="J26" s="88"/>
      <c r="M26" s="106"/>
    </row>
    <row r="27" spans="1:13" x14ac:dyDescent="0.3">
      <c r="A27" s="98"/>
      <c r="B27" s="99"/>
      <c r="C27" s="100" t="str">
        <f>IFERROR(VLOOKUP(Tabela6[[#This Row],[produto]],produtos,3,0),"")</f>
        <v/>
      </c>
      <c r="D27" s="101" t="str">
        <f>IFERROR(Tabela6[[#This Row],[Qtd]]*Tabela6[[#This Row],[preço unitário]],"")</f>
        <v/>
      </c>
      <c r="E27" s="88"/>
      <c r="F27" s="98"/>
      <c r="G27" s="98"/>
      <c r="H27" s="100" t="str">
        <f>IFERROR(VLOOKUP(Tabela7[[#This Row],[Produto]],produtos,3,0),"")</f>
        <v/>
      </c>
      <c r="I27" s="101" t="str">
        <f>IFERROR(Tabela7[[#This Row],[preço unitário]]*Tabela7[[#This Row],[Qtd]],"")</f>
        <v/>
      </c>
      <c r="J27" s="88"/>
      <c r="M27" s="106"/>
    </row>
    <row r="28" spans="1:13" x14ac:dyDescent="0.3">
      <c r="A28" s="98"/>
      <c r="B28" s="99"/>
      <c r="C28" s="100" t="str">
        <f>IFERROR(VLOOKUP(Tabela6[[#This Row],[produto]],produtos,3,0),"")</f>
        <v/>
      </c>
      <c r="D28" s="101" t="str">
        <f>IFERROR(Tabela6[[#This Row],[Qtd]]*Tabela6[[#This Row],[preço unitário]],"")</f>
        <v/>
      </c>
      <c r="E28" s="88"/>
      <c r="F28" s="98"/>
      <c r="G28" s="98"/>
      <c r="H28" s="100" t="str">
        <f>IFERROR(VLOOKUP(Tabela7[[#This Row],[Produto]],produtos,3,0),"")</f>
        <v/>
      </c>
      <c r="I28" s="101" t="str">
        <f>IFERROR(Tabela7[[#This Row],[preço unitário]]*Tabela7[[#This Row],[Qtd]],"")</f>
        <v/>
      </c>
      <c r="J28" s="88"/>
      <c r="M28" s="106"/>
    </row>
    <row r="29" spans="1:13" x14ac:dyDescent="0.3">
      <c r="A29" s="98"/>
      <c r="B29" s="99"/>
      <c r="C29" s="100" t="str">
        <f>IFERROR(VLOOKUP(Tabela6[[#This Row],[produto]],produtos,3,0),"")</f>
        <v/>
      </c>
      <c r="D29" s="101" t="str">
        <f>IFERROR(Tabela6[[#This Row],[Qtd]]*Tabela6[[#This Row],[preço unitário]],"")</f>
        <v/>
      </c>
      <c r="E29" s="88"/>
      <c r="F29" s="98"/>
      <c r="G29" s="98"/>
      <c r="H29" s="100" t="str">
        <f>IFERROR(VLOOKUP(Tabela7[[#This Row],[Produto]],produtos,3,0),"")</f>
        <v/>
      </c>
      <c r="I29" s="101" t="str">
        <f>IFERROR(Tabela7[[#This Row],[preço unitário]]*Tabela7[[#This Row],[Qtd]],"")</f>
        <v/>
      </c>
      <c r="J29" s="88"/>
      <c r="M29" s="106"/>
    </row>
    <row r="30" spans="1:13" x14ac:dyDescent="0.3">
      <c r="A30" s="98"/>
      <c r="B30" s="99"/>
      <c r="C30" s="100" t="str">
        <f>IFERROR(VLOOKUP(Tabela6[[#This Row],[produto]],produtos,3,0),"")</f>
        <v/>
      </c>
      <c r="D30" s="101" t="str">
        <f>IFERROR(Tabela6[[#This Row],[Qtd]]*Tabela6[[#This Row],[preço unitário]],"")</f>
        <v/>
      </c>
      <c r="E30" s="88"/>
      <c r="F30" s="98"/>
      <c r="G30" s="98"/>
      <c r="H30" s="100" t="str">
        <f>IFERROR(VLOOKUP(Tabela7[[#This Row],[Produto]],produtos,3,0),"")</f>
        <v/>
      </c>
      <c r="I30" s="101" t="str">
        <f>IFERROR(Tabela7[[#This Row],[preço unitário]]*Tabela7[[#This Row],[Qtd]],"")</f>
        <v/>
      </c>
      <c r="J30" s="88"/>
      <c r="M30" s="106"/>
    </row>
    <row r="31" spans="1:13" x14ac:dyDescent="0.3">
      <c r="A31" s="98"/>
      <c r="B31" s="99"/>
      <c r="C31" s="100" t="str">
        <f>IFERROR(VLOOKUP(Tabela6[[#This Row],[produto]],produtos,3,0),"")</f>
        <v/>
      </c>
      <c r="D31" s="101" t="str">
        <f>IFERROR(Tabela6[[#This Row],[Qtd]]*Tabela6[[#This Row],[preço unitário]],"")</f>
        <v/>
      </c>
      <c r="E31" s="88"/>
      <c r="F31" s="98"/>
      <c r="G31" s="98"/>
      <c r="H31" s="100" t="str">
        <f>IFERROR(VLOOKUP(Tabela7[[#This Row],[Produto]],produtos,3,0),"")</f>
        <v/>
      </c>
      <c r="I31" s="101" t="str">
        <f>IFERROR(Tabela7[[#This Row],[preço unitário]]*Tabela7[[#This Row],[Qtd]],"")</f>
        <v/>
      </c>
      <c r="J31" s="88"/>
      <c r="M31" s="106"/>
    </row>
    <row r="32" spans="1:13" x14ac:dyDescent="0.3">
      <c r="A32" s="98"/>
      <c r="B32" s="99"/>
      <c r="C32" s="100" t="str">
        <f>IFERROR(VLOOKUP(Tabela6[[#This Row],[produto]],produtos,3,0),"")</f>
        <v/>
      </c>
      <c r="D32" s="101" t="str">
        <f>IFERROR(Tabela6[[#This Row],[Qtd]]*Tabela6[[#This Row],[preço unitário]],"")</f>
        <v/>
      </c>
      <c r="E32" s="88"/>
      <c r="F32" s="98"/>
      <c r="G32" s="98"/>
      <c r="H32" s="100" t="str">
        <f>IFERROR(VLOOKUP(Tabela7[[#This Row],[Produto]],produtos,3,0),"")</f>
        <v/>
      </c>
      <c r="I32" s="101" t="str">
        <f>IFERROR(Tabela7[[#This Row],[preço unitário]]*Tabela7[[#This Row],[Qtd]],"")</f>
        <v/>
      </c>
      <c r="J32" s="88"/>
      <c r="M32" s="106"/>
    </row>
    <row r="33" spans="1:13" x14ac:dyDescent="0.3">
      <c r="A33" s="98"/>
      <c r="B33" s="99"/>
      <c r="C33" s="100" t="str">
        <f>IFERROR(VLOOKUP(Tabela6[[#This Row],[produto]],produtos,3,0),"")</f>
        <v/>
      </c>
      <c r="D33" s="101" t="str">
        <f>IFERROR(Tabela6[[#This Row],[Qtd]]*Tabela6[[#This Row],[preço unitário]],"")</f>
        <v/>
      </c>
      <c r="E33" s="88"/>
      <c r="F33" s="98"/>
      <c r="G33" s="98"/>
      <c r="H33" s="100" t="str">
        <f>IFERROR(VLOOKUP(Tabela7[[#This Row],[Produto]],produtos,3,0),"")</f>
        <v/>
      </c>
      <c r="I33" s="101" t="str">
        <f>IFERROR(Tabela7[[#This Row],[preço unitário]]*Tabela7[[#This Row],[Qtd]],"")</f>
        <v/>
      </c>
      <c r="J33" s="88"/>
      <c r="M33" s="106"/>
    </row>
    <row r="34" spans="1:13" x14ac:dyDescent="0.3">
      <c r="A34" s="98"/>
      <c r="B34" s="99"/>
      <c r="C34" s="100" t="str">
        <f>IFERROR(VLOOKUP(Tabela6[[#This Row],[produto]],produtos,3,0),"")</f>
        <v/>
      </c>
      <c r="D34" s="101" t="str">
        <f>IFERROR(Tabela6[[#This Row],[Qtd]]*Tabela6[[#This Row],[preço unitário]],"")</f>
        <v/>
      </c>
      <c r="E34" s="88"/>
      <c r="F34" s="98"/>
      <c r="G34" s="98"/>
      <c r="H34" s="100" t="str">
        <f>IFERROR(VLOOKUP(Tabela7[[#This Row],[Produto]],produtos,3,0),"")</f>
        <v/>
      </c>
      <c r="I34" s="101" t="str">
        <f>IFERROR(Tabela7[[#This Row],[preço unitário]]*Tabela7[[#This Row],[Qtd]],"")</f>
        <v/>
      </c>
      <c r="J34" s="88"/>
      <c r="M34" s="106"/>
    </row>
    <row r="35" spans="1:13" x14ac:dyDescent="0.3">
      <c r="A35" s="98"/>
      <c r="B35" s="99"/>
      <c r="C35" s="100" t="str">
        <f>IFERROR(VLOOKUP(Tabela6[[#This Row],[produto]],produtos,3,0),"")</f>
        <v/>
      </c>
      <c r="D35" s="101" t="str">
        <f>IFERROR(Tabela6[[#This Row],[Qtd]]*Tabela6[[#This Row],[preço unitário]],"")</f>
        <v/>
      </c>
      <c r="E35" s="88"/>
      <c r="F35" s="98"/>
      <c r="G35" s="98"/>
      <c r="H35" s="100" t="str">
        <f>IFERROR(VLOOKUP(Tabela7[[#This Row],[Produto]],produtos,3,0),"")</f>
        <v/>
      </c>
      <c r="I35" s="101" t="str">
        <f>IFERROR(Tabela7[[#This Row],[preço unitário]]*Tabela7[[#This Row],[Qtd]],"")</f>
        <v/>
      </c>
      <c r="J35" s="88"/>
      <c r="M35" s="106"/>
    </row>
    <row r="36" spans="1:13" x14ac:dyDescent="0.3">
      <c r="A36" s="98"/>
      <c r="B36" s="99"/>
      <c r="C36" s="100" t="str">
        <f>IFERROR(VLOOKUP(Tabela6[[#This Row],[produto]],produtos,3,0),"")</f>
        <v/>
      </c>
      <c r="D36" s="101" t="str">
        <f>IFERROR(Tabela6[[#This Row],[Qtd]]*Tabela6[[#This Row],[preço unitário]],"")</f>
        <v/>
      </c>
      <c r="E36" s="88"/>
      <c r="F36" s="98"/>
      <c r="G36" s="98"/>
      <c r="H36" s="100" t="str">
        <f>IFERROR(VLOOKUP(Tabela7[[#This Row],[Produto]],produtos,3,0),"")</f>
        <v/>
      </c>
      <c r="I36" s="101" t="str">
        <f>IFERROR(Tabela7[[#This Row],[preço unitário]]*Tabela7[[#This Row],[Qtd]],"")</f>
        <v/>
      </c>
      <c r="J36" s="88"/>
      <c r="M36" s="106"/>
    </row>
    <row r="37" spans="1:13" x14ac:dyDescent="0.3">
      <c r="A37" s="98"/>
      <c r="B37" s="99"/>
      <c r="C37" s="100" t="str">
        <f>IFERROR(VLOOKUP(Tabela6[[#This Row],[produto]],produtos,3,0),"")</f>
        <v/>
      </c>
      <c r="D37" s="101" t="str">
        <f>IFERROR(Tabela6[[#This Row],[Qtd]]*Tabela6[[#This Row],[preço unitário]],"")</f>
        <v/>
      </c>
      <c r="E37" s="88"/>
      <c r="F37" s="98"/>
      <c r="G37" s="98"/>
      <c r="H37" s="100" t="str">
        <f>IFERROR(VLOOKUP(Tabela7[[#This Row],[Produto]],produtos,3,0),"")</f>
        <v/>
      </c>
      <c r="I37" s="101" t="str">
        <f>IFERROR(Tabela7[[#This Row],[preço unitário]]*Tabela7[[#This Row],[Qtd]],"")</f>
        <v/>
      </c>
      <c r="J37" s="88"/>
      <c r="M37" s="106"/>
    </row>
    <row r="38" spans="1:13" x14ac:dyDescent="0.3">
      <c r="A38" s="98"/>
      <c r="B38" s="99"/>
      <c r="C38" s="100" t="str">
        <f>IFERROR(VLOOKUP(Tabela6[[#This Row],[produto]],produtos,3,0),"")</f>
        <v/>
      </c>
      <c r="D38" s="101" t="str">
        <f>IFERROR(Tabela6[[#This Row],[Qtd]]*Tabela6[[#This Row],[preço unitário]],"")</f>
        <v/>
      </c>
      <c r="E38" s="88"/>
      <c r="F38" s="98"/>
      <c r="G38" s="98"/>
      <c r="H38" s="100" t="str">
        <f>IFERROR(VLOOKUP(Tabela7[[#This Row],[Produto]],produtos,3,0),"")</f>
        <v/>
      </c>
      <c r="I38" s="101" t="str">
        <f>IFERROR(Tabela7[[#This Row],[preço unitário]]*Tabela7[[#This Row],[Qtd]],"")</f>
        <v/>
      </c>
      <c r="J38" s="88"/>
      <c r="M38" s="106"/>
    </row>
    <row r="39" spans="1:13" x14ac:dyDescent="0.3">
      <c r="A39" s="98"/>
      <c r="B39" s="99"/>
      <c r="C39" s="100" t="str">
        <f>IFERROR(VLOOKUP(Tabela6[[#This Row],[produto]],produtos,3,0),"")</f>
        <v/>
      </c>
      <c r="D39" s="101" t="str">
        <f>IFERROR(Tabela6[[#This Row],[Qtd]]*Tabela6[[#This Row],[preço unitário]],"")</f>
        <v/>
      </c>
      <c r="E39" s="88"/>
      <c r="F39" s="98"/>
      <c r="G39" s="98"/>
      <c r="H39" s="100" t="str">
        <f>IFERROR(VLOOKUP(Tabela7[[#This Row],[Produto]],produtos,3,0),"")</f>
        <v/>
      </c>
      <c r="I39" s="101" t="str">
        <f>IFERROR(Tabela7[[#This Row],[preço unitário]]*Tabela7[[#This Row],[Qtd]],"")</f>
        <v/>
      </c>
      <c r="J39" s="88"/>
      <c r="M39" s="106"/>
    </row>
    <row r="40" spans="1:13" x14ac:dyDescent="0.3">
      <c r="A40" s="98"/>
      <c r="B40" s="99"/>
      <c r="C40" s="100" t="str">
        <f>IFERROR(VLOOKUP(Tabela6[[#This Row],[produto]],produtos,3,0),"")</f>
        <v/>
      </c>
      <c r="D40" s="101" t="str">
        <f>IFERROR(Tabela6[[#This Row],[Qtd]]*Tabela6[[#This Row],[preço unitário]],"")</f>
        <v/>
      </c>
      <c r="F40" s="98"/>
      <c r="G40" s="98"/>
      <c r="H40" s="100" t="str">
        <f>IFERROR(VLOOKUP(Tabela7[[#This Row],[Produto]],produtos,3,0),"")</f>
        <v/>
      </c>
      <c r="I40" s="101" t="str">
        <f>IFERROR(Tabela7[[#This Row],[preço unitário]]*Tabela7[[#This Row],[Qtd]],"")</f>
        <v/>
      </c>
      <c r="M40" s="106"/>
    </row>
    <row r="41" spans="1:13" x14ac:dyDescent="0.3">
      <c r="A41" s="98"/>
      <c r="B41" s="99"/>
      <c r="C41" s="100" t="str">
        <f>IFERROR(VLOOKUP(Tabela6[[#This Row],[produto]],produtos,3,0),"")</f>
        <v/>
      </c>
      <c r="D41" s="101" t="str">
        <f>IFERROR(Tabela6[[#This Row],[Qtd]]*Tabela6[[#This Row],[preço unitário]],"")</f>
        <v/>
      </c>
      <c r="F41" s="98"/>
      <c r="G41" s="98"/>
      <c r="H41" s="100" t="str">
        <f>IFERROR(VLOOKUP(Tabela7[[#This Row],[Produto]],produtos,3,0),"")</f>
        <v/>
      </c>
      <c r="I41" s="101" t="str">
        <f>IFERROR(Tabela7[[#This Row],[preço unitário]]*Tabela7[[#This Row],[Qtd]],"")</f>
        <v/>
      </c>
      <c r="M41" s="106"/>
    </row>
    <row r="42" spans="1:13" x14ac:dyDescent="0.3">
      <c r="A42" s="98"/>
      <c r="B42" s="99"/>
      <c r="C42" s="100" t="str">
        <f>IFERROR(VLOOKUP(Tabela6[[#This Row],[produto]],produtos,3,0),"")</f>
        <v/>
      </c>
      <c r="D42" s="101" t="str">
        <f>IFERROR(Tabela6[[#This Row],[Qtd]]*Tabela6[[#This Row],[preço unitário]],"")</f>
        <v/>
      </c>
      <c r="F42" s="98"/>
      <c r="G42" s="98"/>
      <c r="H42" s="100" t="str">
        <f>IFERROR(VLOOKUP(Tabela7[[#This Row],[Produto]],produtos,3,0),"")</f>
        <v/>
      </c>
      <c r="I42" s="101" t="str">
        <f>IFERROR(Tabela7[[#This Row],[preço unitário]]*Tabela7[[#This Row],[Qtd]],"")</f>
        <v/>
      </c>
      <c r="M42" s="106"/>
    </row>
    <row r="43" spans="1:13" x14ac:dyDescent="0.3">
      <c r="A43" s="98"/>
      <c r="B43" s="99"/>
      <c r="C43" s="100" t="str">
        <f>IFERROR(VLOOKUP(Tabela6[[#This Row],[produto]],produtos,3,0),"")</f>
        <v/>
      </c>
      <c r="D43" s="101" t="str">
        <f>IFERROR(Tabela6[[#This Row],[Qtd]]*Tabela6[[#This Row],[preço unitário]],"")</f>
        <v/>
      </c>
      <c r="F43" s="98"/>
      <c r="G43" s="98"/>
      <c r="H43" s="100" t="str">
        <f>IFERROR(VLOOKUP(Tabela7[[#This Row],[Produto]],produtos,3,0),"")</f>
        <v/>
      </c>
      <c r="I43" s="101" t="str">
        <f>IFERROR(Tabela7[[#This Row],[preço unitário]]*Tabela7[[#This Row],[Qtd]],"")</f>
        <v/>
      </c>
      <c r="M43" s="106"/>
    </row>
    <row r="44" spans="1:13" x14ac:dyDescent="0.3">
      <c r="A44" s="98"/>
      <c r="B44" s="99"/>
      <c r="C44" s="100" t="str">
        <f>IFERROR(VLOOKUP(Tabela6[[#This Row],[produto]],produtos,3,0),"")</f>
        <v/>
      </c>
      <c r="D44" s="101" t="str">
        <f>IFERROR(Tabela6[[#This Row],[Qtd]]*Tabela6[[#This Row],[preço unitário]],"")</f>
        <v/>
      </c>
      <c r="F44" s="98"/>
      <c r="G44" s="98"/>
      <c r="H44" s="100" t="str">
        <f>IFERROR(VLOOKUP(Tabela7[[#This Row],[Produto]],produtos,3,0),"")</f>
        <v/>
      </c>
      <c r="I44" s="101" t="str">
        <f>IFERROR(Tabela7[[#This Row],[preço unitário]]*Tabela7[[#This Row],[Qtd]],"")</f>
        <v/>
      </c>
      <c r="M44" s="106"/>
    </row>
    <row r="45" spans="1:13" x14ac:dyDescent="0.3">
      <c r="A45" s="98"/>
      <c r="B45" s="99"/>
      <c r="C45" s="100" t="str">
        <f>IFERROR(VLOOKUP(Tabela6[[#This Row],[produto]],produtos,3,0),"")</f>
        <v/>
      </c>
      <c r="D45" s="101" t="str">
        <f>IFERROR(Tabela6[[#This Row],[Qtd]]*Tabela6[[#This Row],[preço unitário]],"")</f>
        <v/>
      </c>
      <c r="F45" s="98"/>
      <c r="G45" s="98"/>
      <c r="H45" s="100" t="str">
        <f>IFERROR(VLOOKUP(Tabela7[[#This Row],[Produto]],produtos,3,0),"")</f>
        <v/>
      </c>
      <c r="I45" s="101" t="str">
        <f>IFERROR(Tabela7[[#This Row],[preço unitário]]*Tabela7[[#This Row],[Qtd]],"")</f>
        <v/>
      </c>
      <c r="M45" s="106"/>
    </row>
    <row r="46" spans="1:13" x14ac:dyDescent="0.3">
      <c r="A46" s="98"/>
      <c r="B46" s="99"/>
      <c r="C46" s="100" t="str">
        <f>IFERROR(VLOOKUP(Tabela6[[#This Row],[produto]],produtos,3,0),"")</f>
        <v/>
      </c>
      <c r="D46" s="101" t="str">
        <f>IFERROR(Tabela6[[#This Row],[Qtd]]*Tabela6[[#This Row],[preço unitário]],"")</f>
        <v/>
      </c>
      <c r="F46" s="98"/>
      <c r="G46" s="98"/>
      <c r="H46" s="100" t="str">
        <f>IFERROR(VLOOKUP(Tabela7[[#This Row],[Produto]],produtos,3,0),"")</f>
        <v/>
      </c>
      <c r="I46" s="101" t="str">
        <f>IFERROR(Tabela7[[#This Row],[preço unitário]]*Tabela7[[#This Row],[Qtd]],"")</f>
        <v/>
      </c>
      <c r="M46" s="106"/>
    </row>
    <row r="47" spans="1:13" x14ac:dyDescent="0.3">
      <c r="A47" s="98"/>
      <c r="B47" s="99"/>
      <c r="C47" s="100" t="str">
        <f>IFERROR(VLOOKUP(Tabela6[[#This Row],[produto]],produtos,3,0),"")</f>
        <v/>
      </c>
      <c r="D47" s="101" t="str">
        <f>IFERROR(Tabela6[[#This Row],[Qtd]]*Tabela6[[#This Row],[preço unitário]],"")</f>
        <v/>
      </c>
      <c r="F47" s="98"/>
      <c r="G47" s="98"/>
      <c r="H47" s="100" t="str">
        <f>IFERROR(VLOOKUP(Tabela7[[#This Row],[Produto]],produtos,3,0),"")</f>
        <v/>
      </c>
      <c r="I47" s="101" t="str">
        <f>IFERROR(Tabela7[[#This Row],[preço unitário]]*Tabela7[[#This Row],[Qtd]],"")</f>
        <v/>
      </c>
      <c r="M47" s="106"/>
    </row>
    <row r="48" spans="1:13" x14ac:dyDescent="0.3">
      <c r="A48" s="98"/>
      <c r="B48" s="99"/>
      <c r="C48" s="100" t="str">
        <f>IFERROR(VLOOKUP(Tabela6[[#This Row],[produto]],produtos,3,0),"")</f>
        <v/>
      </c>
      <c r="D48" s="101" t="str">
        <f>IFERROR(Tabela6[[#This Row],[Qtd]]*Tabela6[[#This Row],[preço unitário]],"")</f>
        <v/>
      </c>
      <c r="F48" s="98"/>
      <c r="G48" s="98"/>
      <c r="H48" s="100" t="str">
        <f>IFERROR(VLOOKUP(Tabela7[[#This Row],[Produto]],produtos,3,0),"")</f>
        <v/>
      </c>
      <c r="I48" s="101" t="str">
        <f>IFERROR(Tabela7[[#This Row],[preço unitário]]*Tabela7[[#This Row],[Qtd]],"")</f>
        <v/>
      </c>
      <c r="M48" s="106"/>
    </row>
    <row r="49" spans="1:13" x14ac:dyDescent="0.3">
      <c r="A49" s="98"/>
      <c r="B49" s="99"/>
      <c r="C49" s="100" t="str">
        <f>IFERROR(VLOOKUP(Tabela6[[#This Row],[produto]],produtos,3,0),"")</f>
        <v/>
      </c>
      <c r="D49" s="101" t="str">
        <f>IFERROR(Tabela6[[#This Row],[Qtd]]*Tabela6[[#This Row],[preço unitário]],"")</f>
        <v/>
      </c>
      <c r="F49" s="98"/>
      <c r="G49" s="98"/>
      <c r="H49" s="100" t="str">
        <f>IFERROR(VLOOKUP(Tabela7[[#This Row],[Produto]],produtos,3,0),"")</f>
        <v/>
      </c>
      <c r="I49" s="101" t="str">
        <f>IFERROR(Tabela7[[#This Row],[preço unitário]]*Tabela7[[#This Row],[Qtd]],"")</f>
        <v/>
      </c>
      <c r="M49" s="106"/>
    </row>
    <row r="50" spans="1:13" x14ac:dyDescent="0.3">
      <c r="A50" s="98"/>
      <c r="B50" s="99"/>
      <c r="C50" s="100" t="str">
        <f>IFERROR(VLOOKUP(Tabela6[[#This Row],[produto]],produtos,3,0),"")</f>
        <v/>
      </c>
      <c r="D50" s="101" t="str">
        <f>IFERROR(Tabela6[[#This Row],[Qtd]]*Tabela6[[#This Row],[preço unitário]],"")</f>
        <v/>
      </c>
      <c r="F50" s="98"/>
      <c r="G50" s="98"/>
      <c r="H50" s="100" t="str">
        <f>IFERROR(VLOOKUP(Tabela7[[#This Row],[Produto]],produtos,3,0),"")</f>
        <v/>
      </c>
      <c r="I50" s="101" t="str">
        <f>IFERROR(Tabela7[[#This Row],[preço unitário]]*Tabela7[[#This Row],[Qtd]],"")</f>
        <v/>
      </c>
      <c r="M50" s="106"/>
    </row>
    <row r="51" spans="1:13" x14ac:dyDescent="0.3">
      <c r="A51" s="98"/>
      <c r="B51" s="99"/>
      <c r="C51" s="100" t="str">
        <f>IFERROR(VLOOKUP(Tabela6[[#This Row],[produto]],produtos,3,0),"")</f>
        <v/>
      </c>
      <c r="D51" s="101" t="str">
        <f>IFERROR(Tabela6[[#This Row],[Qtd]]*Tabela6[[#This Row],[preço unitário]],"")</f>
        <v/>
      </c>
      <c r="F51" s="98"/>
      <c r="G51" s="98"/>
      <c r="H51" s="100" t="str">
        <f>IFERROR(VLOOKUP(Tabela7[[#This Row],[Produto]],produtos,3,0),"")</f>
        <v/>
      </c>
      <c r="I51" s="101" t="str">
        <f>IFERROR(Tabela7[[#This Row],[preço unitário]]*Tabela7[[#This Row],[Qtd]],"")</f>
        <v/>
      </c>
      <c r="M51" s="106"/>
    </row>
    <row r="52" spans="1:13" x14ac:dyDescent="0.3">
      <c r="A52" s="98"/>
      <c r="B52" s="99"/>
      <c r="C52" s="100" t="str">
        <f>IFERROR(VLOOKUP(Tabela6[[#This Row],[produto]],produtos,3,0),"")</f>
        <v/>
      </c>
      <c r="D52" s="101" t="str">
        <f>IFERROR(Tabela6[[#This Row],[Qtd]]*Tabela6[[#This Row],[preço unitário]],"")</f>
        <v/>
      </c>
      <c r="F52" s="98"/>
      <c r="G52" s="98"/>
      <c r="H52" s="100" t="str">
        <f>IFERROR(VLOOKUP(Tabela7[[#This Row],[Produto]],produtos,3,0),"")</f>
        <v/>
      </c>
      <c r="I52" s="101" t="str">
        <f>IFERROR(Tabela7[[#This Row],[preço unitário]]*Tabela7[[#This Row],[Qtd]],"")</f>
        <v/>
      </c>
      <c r="M52" s="106"/>
    </row>
    <row r="53" spans="1:13" x14ac:dyDescent="0.3">
      <c r="A53" s="98"/>
      <c r="B53" s="99"/>
      <c r="C53" s="100" t="str">
        <f>IFERROR(VLOOKUP(Tabela6[[#This Row],[produto]],produtos,3,0),"")</f>
        <v/>
      </c>
      <c r="D53" s="101" t="str">
        <f>IFERROR(Tabela6[[#This Row],[Qtd]]*Tabela6[[#This Row],[preço unitário]],"")</f>
        <v/>
      </c>
      <c r="F53" s="98"/>
      <c r="G53" s="98"/>
      <c r="H53" s="100" t="str">
        <f>IFERROR(VLOOKUP(Tabela7[[#This Row],[Produto]],produtos,3,0),"")</f>
        <v/>
      </c>
      <c r="I53" s="101" t="str">
        <f>IFERROR(Tabela7[[#This Row],[preço unitário]]*Tabela7[[#This Row],[Qtd]],"")</f>
        <v/>
      </c>
      <c r="M53" s="106"/>
    </row>
    <row r="54" spans="1:13" x14ac:dyDescent="0.3">
      <c r="A54" s="98"/>
      <c r="B54" s="99"/>
      <c r="C54" s="100" t="str">
        <f>IFERROR(VLOOKUP(Tabela6[[#This Row],[produto]],produtos,3,0),"")</f>
        <v/>
      </c>
      <c r="D54" s="101" t="str">
        <f>IFERROR(Tabela6[[#This Row],[Qtd]]*Tabela6[[#This Row],[preço unitário]],"")</f>
        <v/>
      </c>
      <c r="F54" s="98"/>
      <c r="G54" s="98"/>
      <c r="H54" s="100" t="str">
        <f>IFERROR(VLOOKUP(Tabela7[[#This Row],[Produto]],produtos,3,0),"")</f>
        <v/>
      </c>
      <c r="I54" s="101" t="str">
        <f>IFERROR(Tabela7[[#This Row],[preço unitário]]*Tabela7[[#This Row],[Qtd]],"")</f>
        <v/>
      </c>
      <c r="M54" s="106"/>
    </row>
    <row r="55" spans="1:13" x14ac:dyDescent="0.3">
      <c r="A55" s="98"/>
      <c r="B55" s="99"/>
      <c r="C55" s="100" t="str">
        <f>IFERROR(VLOOKUP(Tabela6[[#This Row],[produto]],produtos,3,0),"")</f>
        <v/>
      </c>
      <c r="D55" s="101" t="str">
        <f>IFERROR(Tabela6[[#This Row],[Qtd]]*Tabela6[[#This Row],[preço unitário]],"")</f>
        <v/>
      </c>
      <c r="F55" s="98"/>
      <c r="G55" s="98"/>
      <c r="H55" s="100" t="str">
        <f>IFERROR(VLOOKUP(Tabela7[[#This Row],[Produto]],produtos,3,0),"")</f>
        <v/>
      </c>
      <c r="I55" s="101" t="str">
        <f>IFERROR(Tabela7[[#This Row],[preço unitário]]*Tabela7[[#This Row],[Qtd]],"")</f>
        <v/>
      </c>
      <c r="M55" s="106"/>
    </row>
    <row r="56" spans="1:13" x14ac:dyDescent="0.3">
      <c r="A56" s="98"/>
      <c r="B56" s="99"/>
      <c r="C56" s="100" t="str">
        <f>IFERROR(VLOOKUP(Tabela6[[#This Row],[produto]],produtos,3,0),"")</f>
        <v/>
      </c>
      <c r="D56" s="101" t="str">
        <f>IFERROR(Tabela6[[#This Row],[Qtd]]*Tabela6[[#This Row],[preço unitário]],"")</f>
        <v/>
      </c>
      <c r="F56" s="98"/>
      <c r="G56" s="98"/>
      <c r="H56" s="100" t="str">
        <f>IFERROR(VLOOKUP(Tabela7[[#This Row],[Produto]],produtos,3,0),"")</f>
        <v/>
      </c>
      <c r="I56" s="101" t="str">
        <f>IFERROR(Tabela7[[#This Row],[preço unitário]]*Tabela7[[#This Row],[Qtd]],"")</f>
        <v/>
      </c>
      <c r="M56" s="106"/>
    </row>
    <row r="57" spans="1:13" x14ac:dyDescent="0.3">
      <c r="A57" s="98"/>
      <c r="B57" s="99"/>
      <c r="C57" s="100" t="str">
        <f>IFERROR(VLOOKUP(Tabela6[[#This Row],[produto]],produtos,3,0),"")</f>
        <v/>
      </c>
      <c r="D57" s="101" t="str">
        <f>IFERROR(Tabela6[[#This Row],[Qtd]]*Tabela6[[#This Row],[preço unitário]],"")</f>
        <v/>
      </c>
      <c r="F57" s="98"/>
      <c r="G57" s="98"/>
      <c r="H57" s="100" t="str">
        <f>IFERROR(VLOOKUP(Tabela7[[#This Row],[Produto]],produtos,3,0),"")</f>
        <v/>
      </c>
      <c r="I57" s="101" t="str">
        <f>IFERROR(Tabela7[[#This Row],[preço unitário]]*Tabela7[[#This Row],[Qtd]],"")</f>
        <v/>
      </c>
      <c r="M57" s="106"/>
    </row>
    <row r="58" spans="1:13" x14ac:dyDescent="0.3">
      <c r="A58" s="98"/>
      <c r="B58" s="99"/>
      <c r="C58" s="100" t="str">
        <f>IFERROR(VLOOKUP(Tabela6[[#This Row],[produto]],produtos,3,0),"")</f>
        <v/>
      </c>
      <c r="D58" s="101" t="str">
        <f>IFERROR(Tabela6[[#This Row],[Qtd]]*Tabela6[[#This Row],[preço unitário]],"")</f>
        <v/>
      </c>
      <c r="F58" s="98"/>
      <c r="G58" s="98"/>
      <c r="H58" s="100" t="str">
        <f>IFERROR(VLOOKUP(Tabela7[[#This Row],[Produto]],produtos,3,0),"")</f>
        <v/>
      </c>
      <c r="I58" s="101" t="str">
        <f>IFERROR(Tabela7[[#This Row],[preço unitário]]*Tabela7[[#This Row],[Qtd]],"")</f>
        <v/>
      </c>
      <c r="M58" s="106"/>
    </row>
    <row r="59" spans="1:13" x14ac:dyDescent="0.3">
      <c r="A59" s="98"/>
      <c r="B59" s="99"/>
      <c r="C59" s="100" t="str">
        <f>IFERROR(VLOOKUP(Tabela6[[#This Row],[produto]],produtos,3,0),"")</f>
        <v/>
      </c>
      <c r="D59" s="101" t="str">
        <f>IFERROR(Tabela6[[#This Row],[Qtd]]*Tabela6[[#This Row],[preço unitário]],"")</f>
        <v/>
      </c>
      <c r="F59" s="98"/>
      <c r="G59" s="98"/>
      <c r="H59" s="100" t="str">
        <f>IFERROR(VLOOKUP(Tabela7[[#This Row],[Produto]],produtos,3,0),"")</f>
        <v/>
      </c>
      <c r="I59" s="101" t="str">
        <f>IFERROR(Tabela7[[#This Row],[preço unitário]]*Tabela7[[#This Row],[Qtd]],"")</f>
        <v/>
      </c>
      <c r="M59" s="106"/>
    </row>
    <row r="60" spans="1:13" x14ac:dyDescent="0.3">
      <c r="A60" s="98"/>
      <c r="B60" s="99"/>
      <c r="C60" s="100" t="str">
        <f>IFERROR(VLOOKUP(Tabela6[[#This Row],[produto]],produtos,3,0),"")</f>
        <v/>
      </c>
      <c r="D60" s="101" t="str">
        <f>IFERROR(Tabela6[[#This Row],[Qtd]]*Tabela6[[#This Row],[preço unitário]],"")</f>
        <v/>
      </c>
      <c r="F60" s="98"/>
      <c r="G60" s="98"/>
      <c r="H60" s="100" t="str">
        <f>IFERROR(VLOOKUP(Tabela7[[#This Row],[Produto]],produtos,3,0),"")</f>
        <v/>
      </c>
      <c r="I60" s="101" t="str">
        <f>IFERROR(Tabela7[[#This Row],[preço unitário]]*Tabela7[[#This Row],[Qtd]],"")</f>
        <v/>
      </c>
      <c r="M60" s="106"/>
    </row>
    <row r="61" spans="1:13" x14ac:dyDescent="0.3">
      <c r="A61" s="98"/>
      <c r="B61" s="99"/>
      <c r="C61" s="100" t="str">
        <f>IFERROR(VLOOKUP(Tabela6[[#This Row],[produto]],produtos,3,0),"")</f>
        <v/>
      </c>
      <c r="D61" s="101" t="str">
        <f>IFERROR(Tabela6[[#This Row],[Qtd]]*Tabela6[[#This Row],[preço unitário]],"")</f>
        <v/>
      </c>
      <c r="F61" s="98"/>
      <c r="G61" s="98"/>
      <c r="H61" s="100" t="str">
        <f>IFERROR(VLOOKUP(Tabela7[[#This Row],[Produto]],produtos,3,0),"")</f>
        <v/>
      </c>
      <c r="I61" s="101" t="str">
        <f>IFERROR(Tabela7[[#This Row],[preço unitário]]*Tabela7[[#This Row],[Qtd]],"")</f>
        <v/>
      </c>
      <c r="M61" s="106"/>
    </row>
    <row r="62" spans="1:13" x14ac:dyDescent="0.3">
      <c r="A62" s="98"/>
      <c r="B62" s="99"/>
      <c r="C62" s="100" t="str">
        <f>IFERROR(VLOOKUP(Tabela6[[#This Row],[produto]],produtos,3,0),"")</f>
        <v/>
      </c>
      <c r="D62" s="101" t="str">
        <f>IFERROR(Tabela6[[#This Row],[Qtd]]*Tabela6[[#This Row],[preço unitário]],"")</f>
        <v/>
      </c>
      <c r="F62" s="98"/>
      <c r="G62" s="98"/>
      <c r="H62" s="100" t="str">
        <f>IFERROR(VLOOKUP(Tabela7[[#This Row],[Produto]],produtos,3,0),"")</f>
        <v/>
      </c>
      <c r="I62" s="101" t="str">
        <f>IFERROR(Tabela7[[#This Row],[preço unitário]]*Tabela7[[#This Row],[Qtd]],"")</f>
        <v/>
      </c>
      <c r="M62" s="106"/>
    </row>
    <row r="63" spans="1:13" x14ac:dyDescent="0.3">
      <c r="A63" s="98"/>
      <c r="B63" s="99"/>
      <c r="C63" s="100" t="str">
        <f>IFERROR(VLOOKUP(Tabela6[[#This Row],[produto]],produtos,3,0),"")</f>
        <v/>
      </c>
      <c r="D63" s="101" t="str">
        <f>IFERROR(Tabela6[[#This Row],[Qtd]]*Tabela6[[#This Row],[preço unitário]],"")</f>
        <v/>
      </c>
      <c r="F63" s="98"/>
      <c r="G63" s="98"/>
      <c r="H63" s="100" t="str">
        <f>IFERROR(VLOOKUP(Tabela7[[#This Row],[Produto]],produtos,3,0),"")</f>
        <v/>
      </c>
      <c r="I63" s="101" t="str">
        <f>IFERROR(Tabela7[[#This Row],[preço unitário]]*Tabela7[[#This Row],[Qtd]],"")</f>
        <v/>
      </c>
      <c r="M63" s="106"/>
    </row>
    <row r="64" spans="1:13" x14ac:dyDescent="0.3">
      <c r="A64" s="98"/>
      <c r="B64" s="99"/>
      <c r="C64" s="100" t="str">
        <f>IFERROR(VLOOKUP(Tabela6[[#This Row],[produto]],produtos,3,0),"")</f>
        <v/>
      </c>
      <c r="D64" s="101" t="str">
        <f>IFERROR(Tabela6[[#This Row],[Qtd]]*Tabela6[[#This Row],[preço unitário]],"")</f>
        <v/>
      </c>
      <c r="F64" s="98"/>
      <c r="G64" s="98"/>
      <c r="H64" s="100" t="str">
        <f>IFERROR(VLOOKUP(Tabela7[[#This Row],[Produto]],produtos,3,0),"")</f>
        <v/>
      </c>
      <c r="I64" s="101" t="str">
        <f>IFERROR(Tabela7[[#This Row],[preço unitário]]*Tabela7[[#This Row],[Qtd]],"")</f>
        <v/>
      </c>
      <c r="M64" s="106"/>
    </row>
    <row r="65" spans="1:13" x14ac:dyDescent="0.3">
      <c r="A65" s="98"/>
      <c r="B65" s="99"/>
      <c r="C65" s="100" t="str">
        <f>IFERROR(VLOOKUP(Tabela6[[#This Row],[produto]],produtos,3,0),"")</f>
        <v/>
      </c>
      <c r="D65" s="101" t="str">
        <f>IFERROR(Tabela6[[#This Row],[Qtd]]*Tabela6[[#This Row],[preço unitário]],"")</f>
        <v/>
      </c>
      <c r="F65" s="98"/>
      <c r="G65" s="98"/>
      <c r="H65" s="100" t="str">
        <f>IFERROR(VLOOKUP(Tabela7[[#This Row],[Produto]],produtos,3,0),"")</f>
        <v/>
      </c>
      <c r="I65" s="101" t="str">
        <f>IFERROR(Tabela7[[#This Row],[preço unitário]]*Tabela7[[#This Row],[Qtd]],"")</f>
        <v/>
      </c>
      <c r="M65" s="106"/>
    </row>
    <row r="66" spans="1:13" x14ac:dyDescent="0.3">
      <c r="A66" s="98"/>
      <c r="B66" s="99"/>
      <c r="C66" s="100" t="str">
        <f>IFERROR(VLOOKUP(Tabela6[[#This Row],[produto]],produtos,3,0),"")</f>
        <v/>
      </c>
      <c r="D66" s="101" t="str">
        <f>IFERROR(Tabela6[[#This Row],[Qtd]]*Tabela6[[#This Row],[preço unitário]],"")</f>
        <v/>
      </c>
      <c r="F66" s="98"/>
      <c r="G66" s="98"/>
      <c r="H66" s="100" t="str">
        <f>IFERROR(VLOOKUP(Tabela7[[#This Row],[Produto]],produtos,3,0),"")</f>
        <v/>
      </c>
      <c r="I66" s="101" t="str">
        <f>IFERROR(Tabela7[[#This Row],[preço unitário]]*Tabela7[[#This Row],[Qtd]],"")</f>
        <v/>
      </c>
      <c r="M66" s="106"/>
    </row>
    <row r="67" spans="1:13" x14ac:dyDescent="0.3">
      <c r="A67" s="98"/>
      <c r="B67" s="99"/>
      <c r="C67" s="100" t="str">
        <f>IFERROR(VLOOKUP(Tabela6[[#This Row],[produto]],produtos,3,0),"")</f>
        <v/>
      </c>
      <c r="D67" s="101" t="str">
        <f>IFERROR(Tabela6[[#This Row],[Qtd]]*Tabela6[[#This Row],[preço unitário]],"")</f>
        <v/>
      </c>
      <c r="F67" s="98"/>
      <c r="G67" s="98"/>
      <c r="H67" s="100" t="str">
        <f>IFERROR(VLOOKUP(Tabela7[[#This Row],[Produto]],produtos,3,0),"")</f>
        <v/>
      </c>
      <c r="I67" s="101" t="str">
        <f>IFERROR(Tabela7[[#This Row],[preço unitário]]*Tabela7[[#This Row],[Qtd]],"")</f>
        <v/>
      </c>
      <c r="M67" s="106"/>
    </row>
    <row r="68" spans="1:13" x14ac:dyDescent="0.3">
      <c r="A68" s="98"/>
      <c r="B68" s="99"/>
      <c r="C68" s="100" t="str">
        <f>IFERROR(VLOOKUP(Tabela6[[#This Row],[produto]],produtos,3,0),"")</f>
        <v/>
      </c>
      <c r="D68" s="101" t="str">
        <f>IFERROR(Tabela6[[#This Row],[Qtd]]*Tabela6[[#This Row],[preço unitário]],"")</f>
        <v/>
      </c>
      <c r="F68" s="98"/>
      <c r="G68" s="98"/>
      <c r="H68" s="100" t="str">
        <f>IFERROR(VLOOKUP(Tabela7[[#This Row],[Produto]],produtos,3,0),"")</f>
        <v/>
      </c>
      <c r="I68" s="101" t="str">
        <f>IFERROR(Tabela7[[#This Row],[preço unitário]]*Tabela7[[#This Row],[Qtd]],"")</f>
        <v/>
      </c>
      <c r="M68" s="106"/>
    </row>
    <row r="69" spans="1:13" x14ac:dyDescent="0.3">
      <c r="A69" s="98"/>
      <c r="B69" s="99"/>
      <c r="C69" s="100" t="str">
        <f>IFERROR(VLOOKUP(Tabela6[[#This Row],[produto]],produtos,3,0),"")</f>
        <v/>
      </c>
      <c r="D69" s="101" t="str">
        <f>IFERROR(Tabela6[[#This Row],[Qtd]]*Tabela6[[#This Row],[preço unitário]],"")</f>
        <v/>
      </c>
      <c r="F69" s="98"/>
      <c r="G69" s="98"/>
      <c r="H69" s="100" t="str">
        <f>IFERROR(VLOOKUP(Tabela7[[#This Row],[Produto]],produtos,3,0),"")</f>
        <v/>
      </c>
      <c r="I69" s="101" t="str">
        <f>IFERROR(Tabela7[[#This Row],[preço unitário]]*Tabela7[[#This Row],[Qtd]],"")</f>
        <v/>
      </c>
      <c r="M69" s="106"/>
    </row>
    <row r="70" spans="1:13" x14ac:dyDescent="0.3">
      <c r="A70" s="98"/>
      <c r="B70" s="99"/>
      <c r="C70" s="100" t="str">
        <f>IFERROR(VLOOKUP(Tabela6[[#This Row],[produto]],produtos,3,0),"")</f>
        <v/>
      </c>
      <c r="D70" s="101" t="str">
        <f>IFERROR(Tabela6[[#This Row],[Qtd]]*Tabela6[[#This Row],[preço unitário]],"")</f>
        <v/>
      </c>
      <c r="F70" s="98"/>
      <c r="G70" s="98"/>
      <c r="H70" s="100" t="str">
        <f>IFERROR(VLOOKUP(Tabela7[[#This Row],[Produto]],produtos,3,0),"")</f>
        <v/>
      </c>
      <c r="I70" s="101" t="str">
        <f>IFERROR(Tabela7[[#This Row],[preço unitário]]*Tabela7[[#This Row],[Qtd]],"")</f>
        <v/>
      </c>
      <c r="M70" s="106"/>
    </row>
    <row r="71" spans="1:13" x14ac:dyDescent="0.3">
      <c r="A71" s="98"/>
      <c r="B71" s="99"/>
      <c r="C71" s="100" t="str">
        <f>IFERROR(VLOOKUP(Tabela6[[#This Row],[produto]],produtos,3,0),"")</f>
        <v/>
      </c>
      <c r="D71" s="101" t="str">
        <f>IFERROR(Tabela6[[#This Row],[Qtd]]*Tabela6[[#This Row],[preço unitário]],"")</f>
        <v/>
      </c>
      <c r="F71" s="98"/>
      <c r="G71" s="98"/>
      <c r="H71" s="100" t="str">
        <f>IFERROR(VLOOKUP(Tabela7[[#This Row],[Produto]],produtos,3,0),"")</f>
        <v/>
      </c>
      <c r="I71" s="101" t="str">
        <f>IFERROR(Tabela7[[#This Row],[preço unitário]]*Tabela7[[#This Row],[Qtd]],"")</f>
        <v/>
      </c>
      <c r="M71" s="106"/>
    </row>
    <row r="72" spans="1:13" x14ac:dyDescent="0.3">
      <c r="A72" s="98"/>
      <c r="B72" s="99"/>
      <c r="C72" s="100" t="str">
        <f>IFERROR(VLOOKUP(Tabela6[[#This Row],[produto]],produtos,3,0),"")</f>
        <v/>
      </c>
      <c r="D72" s="101" t="str">
        <f>IFERROR(Tabela6[[#This Row],[Qtd]]*Tabela6[[#This Row],[preço unitário]],"")</f>
        <v/>
      </c>
      <c r="F72" s="98"/>
      <c r="G72" s="98"/>
      <c r="H72" s="100" t="str">
        <f>IFERROR(VLOOKUP(Tabela7[[#This Row],[Produto]],produtos,3,0),"")</f>
        <v/>
      </c>
      <c r="I72" s="101" t="str">
        <f>IFERROR(Tabela7[[#This Row],[preço unitário]]*Tabela7[[#This Row],[Qtd]],"")</f>
        <v/>
      </c>
      <c r="M72" s="106"/>
    </row>
    <row r="73" spans="1:13" x14ac:dyDescent="0.3">
      <c r="A73" s="98"/>
      <c r="B73" s="99"/>
      <c r="C73" s="100" t="str">
        <f>IFERROR(VLOOKUP(Tabela6[[#This Row],[produto]],produtos,3,0),"")</f>
        <v/>
      </c>
      <c r="D73" s="101" t="str">
        <f>IFERROR(Tabela6[[#This Row],[Qtd]]*Tabela6[[#This Row],[preço unitário]],"")</f>
        <v/>
      </c>
      <c r="F73" s="98"/>
      <c r="G73" s="98"/>
      <c r="H73" s="100" t="str">
        <f>IFERROR(VLOOKUP(Tabela7[[#This Row],[Produto]],produtos,3,0),"")</f>
        <v/>
      </c>
      <c r="I73" s="101" t="str">
        <f>IFERROR(Tabela7[[#This Row],[preço unitário]]*Tabela7[[#This Row],[Qtd]],"")</f>
        <v/>
      </c>
      <c r="M73" s="106"/>
    </row>
    <row r="74" spans="1:13" x14ac:dyDescent="0.3">
      <c r="A74" s="98"/>
      <c r="B74" s="99"/>
      <c r="C74" s="100" t="str">
        <f>IFERROR(VLOOKUP(Tabela6[[#This Row],[produto]],produtos,3,0),"")</f>
        <v/>
      </c>
      <c r="D74" s="101" t="str">
        <f>IFERROR(Tabela6[[#This Row],[Qtd]]*Tabela6[[#This Row],[preço unitário]],"")</f>
        <v/>
      </c>
      <c r="F74" s="98"/>
      <c r="G74" s="98"/>
      <c r="H74" s="100" t="str">
        <f>IFERROR(VLOOKUP(Tabela7[[#This Row],[Produto]],produtos,3,0),"")</f>
        <v/>
      </c>
      <c r="I74" s="101" t="str">
        <f>IFERROR(Tabela7[[#This Row],[preço unitário]]*Tabela7[[#This Row],[Qtd]],"")</f>
        <v/>
      </c>
      <c r="M74" s="106"/>
    </row>
    <row r="75" spans="1:13" x14ac:dyDescent="0.3">
      <c r="A75" s="98"/>
      <c r="B75" s="99"/>
      <c r="C75" s="100" t="str">
        <f>IFERROR(VLOOKUP(Tabela6[[#This Row],[produto]],produtos,3,0),"")</f>
        <v/>
      </c>
      <c r="D75" s="101" t="str">
        <f>IFERROR(Tabela6[[#This Row],[Qtd]]*Tabela6[[#This Row],[preço unitário]],"")</f>
        <v/>
      </c>
      <c r="F75" s="98"/>
      <c r="G75" s="98"/>
      <c r="H75" s="100" t="str">
        <f>IFERROR(VLOOKUP(Tabela7[[#This Row],[Produto]],produtos,3,0),"")</f>
        <v/>
      </c>
      <c r="I75" s="101" t="str">
        <f>IFERROR(Tabela7[[#This Row],[preço unitário]]*Tabela7[[#This Row],[Qtd]],"")</f>
        <v/>
      </c>
      <c r="M75" s="106"/>
    </row>
    <row r="76" spans="1:13" x14ac:dyDescent="0.3">
      <c r="A76" s="98"/>
      <c r="B76" s="99"/>
      <c r="C76" s="100" t="str">
        <f>IFERROR(VLOOKUP(Tabela6[[#This Row],[produto]],produtos,3,0),"")</f>
        <v/>
      </c>
      <c r="D76" s="101" t="str">
        <f>IFERROR(Tabela6[[#This Row],[Qtd]]*Tabela6[[#This Row],[preço unitário]],"")</f>
        <v/>
      </c>
      <c r="F76" s="98"/>
      <c r="G76" s="98"/>
      <c r="H76" s="100" t="str">
        <f>IFERROR(VLOOKUP(Tabela7[[#This Row],[Produto]],produtos,3,0),"")</f>
        <v/>
      </c>
      <c r="I76" s="101" t="str">
        <f>IFERROR(Tabela7[[#This Row],[preço unitário]]*Tabela7[[#This Row],[Qtd]],"")</f>
        <v/>
      </c>
      <c r="M76" s="106"/>
    </row>
    <row r="77" spans="1:13" x14ac:dyDescent="0.3">
      <c r="A77" s="98"/>
      <c r="B77" s="99"/>
      <c r="C77" s="100" t="str">
        <f>IFERROR(VLOOKUP(Tabela6[[#This Row],[produto]],produtos,3,0),"")</f>
        <v/>
      </c>
      <c r="D77" s="101" t="str">
        <f>IFERROR(Tabela6[[#This Row],[Qtd]]*Tabela6[[#This Row],[preço unitário]],"")</f>
        <v/>
      </c>
      <c r="F77" s="98"/>
      <c r="G77" s="98"/>
      <c r="H77" s="100" t="str">
        <f>IFERROR(VLOOKUP(Tabela7[[#This Row],[Produto]],produtos,3,0),"")</f>
        <v/>
      </c>
      <c r="I77" s="101" t="str">
        <f>IFERROR(Tabela7[[#This Row],[preço unitário]]*Tabela7[[#This Row],[Qtd]],"")</f>
        <v/>
      </c>
      <c r="M77" s="106"/>
    </row>
    <row r="78" spans="1:13" x14ac:dyDescent="0.3">
      <c r="A78" s="98"/>
      <c r="B78" s="99"/>
      <c r="C78" s="100" t="str">
        <f>IFERROR(VLOOKUP(Tabela6[[#This Row],[produto]],produtos,3,0),"")</f>
        <v/>
      </c>
      <c r="D78" s="101" t="str">
        <f>IFERROR(Tabela6[[#This Row],[Qtd]]*Tabela6[[#This Row],[preço unitário]],"")</f>
        <v/>
      </c>
      <c r="F78" s="98"/>
      <c r="G78" s="98"/>
      <c r="H78" s="100" t="str">
        <f>IFERROR(VLOOKUP(Tabela7[[#This Row],[Produto]],produtos,3,0),"")</f>
        <v/>
      </c>
      <c r="I78" s="101" t="str">
        <f>IFERROR(Tabela7[[#This Row],[preço unitário]]*Tabela7[[#This Row],[Qtd]],"")</f>
        <v/>
      </c>
      <c r="M78" s="106"/>
    </row>
    <row r="79" spans="1:13" x14ac:dyDescent="0.3">
      <c r="A79" s="98"/>
      <c r="B79" s="99"/>
      <c r="C79" s="100" t="str">
        <f>IFERROR(VLOOKUP(Tabela6[[#This Row],[produto]],produtos,3,0),"")</f>
        <v/>
      </c>
      <c r="D79" s="101" t="str">
        <f>IFERROR(Tabela6[[#This Row],[Qtd]]*Tabela6[[#This Row],[preço unitário]],"")</f>
        <v/>
      </c>
      <c r="F79" s="98"/>
      <c r="G79" s="98"/>
      <c r="H79" s="100" t="str">
        <f>IFERROR(VLOOKUP(Tabela7[[#This Row],[Produto]],produtos,3,0),"")</f>
        <v/>
      </c>
      <c r="I79" s="101" t="str">
        <f>IFERROR(Tabela7[[#This Row],[preço unitário]]*Tabela7[[#This Row],[Qtd]],"")</f>
        <v/>
      </c>
      <c r="M79" s="106"/>
    </row>
    <row r="80" spans="1:13" x14ac:dyDescent="0.3">
      <c r="A80" s="98"/>
      <c r="B80" s="99"/>
      <c r="C80" s="100" t="str">
        <f>IFERROR(VLOOKUP(Tabela6[[#This Row],[produto]],produtos,3,0),"")</f>
        <v/>
      </c>
      <c r="D80" s="101" t="str">
        <f>IFERROR(Tabela6[[#This Row],[Qtd]]*Tabela6[[#This Row],[preço unitário]],"")</f>
        <v/>
      </c>
      <c r="F80" s="98"/>
      <c r="G80" s="98"/>
      <c r="H80" s="100" t="str">
        <f>IFERROR(VLOOKUP(Tabela7[[#This Row],[Produto]],produtos,3,0),"")</f>
        <v/>
      </c>
      <c r="I80" s="101" t="str">
        <f>IFERROR(Tabela7[[#This Row],[preço unitário]]*Tabela7[[#This Row],[Qtd]],"")</f>
        <v/>
      </c>
      <c r="M80" s="106"/>
    </row>
    <row r="81" spans="1:13" x14ac:dyDescent="0.3">
      <c r="A81" s="98"/>
      <c r="B81" s="99"/>
      <c r="C81" s="100" t="str">
        <f>IFERROR(VLOOKUP(Tabela6[[#This Row],[produto]],produtos,3,0),"")</f>
        <v/>
      </c>
      <c r="D81" s="101" t="str">
        <f>IFERROR(Tabela6[[#This Row],[Qtd]]*Tabela6[[#This Row],[preço unitário]],"")</f>
        <v/>
      </c>
      <c r="F81" s="98"/>
      <c r="G81" s="98"/>
      <c r="H81" s="100" t="str">
        <f>IFERROR(VLOOKUP(Tabela7[[#This Row],[Produto]],produtos,3,0),"")</f>
        <v/>
      </c>
      <c r="I81" s="101" t="str">
        <f>IFERROR(Tabela7[[#This Row],[preço unitário]]*Tabela7[[#This Row],[Qtd]],"")</f>
        <v/>
      </c>
      <c r="M81" s="106"/>
    </row>
    <row r="82" spans="1:13" x14ac:dyDescent="0.3">
      <c r="A82" s="98"/>
      <c r="B82" s="99"/>
      <c r="C82" s="100" t="str">
        <f>IFERROR(VLOOKUP(Tabela6[[#This Row],[produto]],produtos,3,0),"")</f>
        <v/>
      </c>
      <c r="D82" s="101" t="str">
        <f>IFERROR(Tabela6[[#This Row],[Qtd]]*Tabela6[[#This Row],[preço unitário]],"")</f>
        <v/>
      </c>
      <c r="F82" s="98"/>
      <c r="G82" s="98"/>
      <c r="H82" s="100" t="str">
        <f>IFERROR(VLOOKUP(Tabela7[[#This Row],[Produto]],produtos,3,0),"")</f>
        <v/>
      </c>
      <c r="I82" s="101" t="str">
        <f>IFERROR(Tabela7[[#This Row],[preço unitário]]*Tabela7[[#This Row],[Qtd]],"")</f>
        <v/>
      </c>
      <c r="M82" s="106"/>
    </row>
    <row r="83" spans="1:13" x14ac:dyDescent="0.3">
      <c r="A83" s="98"/>
      <c r="B83" s="99"/>
      <c r="C83" s="100" t="str">
        <f>IFERROR(VLOOKUP(Tabela6[[#This Row],[produto]],produtos,3,0),"")</f>
        <v/>
      </c>
      <c r="D83" s="101" t="str">
        <f>IFERROR(Tabela6[[#This Row],[Qtd]]*Tabela6[[#This Row],[preço unitário]],"")</f>
        <v/>
      </c>
      <c r="F83" s="98"/>
      <c r="G83" s="98"/>
      <c r="H83" s="100" t="str">
        <f>IFERROR(VLOOKUP(Tabela7[[#This Row],[Produto]],produtos,3,0),"")</f>
        <v/>
      </c>
      <c r="I83" s="101" t="str">
        <f>IFERROR(Tabela7[[#This Row],[preço unitário]]*Tabela7[[#This Row],[Qtd]],"")</f>
        <v/>
      </c>
      <c r="M83" s="106"/>
    </row>
    <row r="84" spans="1:13" x14ac:dyDescent="0.3">
      <c r="A84" s="98"/>
      <c r="B84" s="99"/>
      <c r="C84" s="100" t="str">
        <f>IFERROR(VLOOKUP(Tabela6[[#This Row],[produto]],produtos,3,0),"")</f>
        <v/>
      </c>
      <c r="D84" s="101" t="str">
        <f>IFERROR(Tabela6[[#This Row],[Qtd]]*Tabela6[[#This Row],[preço unitário]],"")</f>
        <v/>
      </c>
      <c r="F84" s="98"/>
      <c r="G84" s="98"/>
      <c r="H84" s="100" t="str">
        <f>IFERROR(VLOOKUP(Tabela7[[#This Row],[Produto]],produtos,3,0),"")</f>
        <v/>
      </c>
      <c r="I84" s="101" t="str">
        <f>IFERROR(Tabela7[[#This Row],[preço unitário]]*Tabela7[[#This Row],[Qtd]],"")</f>
        <v/>
      </c>
      <c r="M84" s="106"/>
    </row>
    <row r="85" spans="1:13" x14ac:dyDescent="0.3">
      <c r="A85" s="98"/>
      <c r="B85" s="99"/>
      <c r="C85" s="100" t="str">
        <f>IFERROR(VLOOKUP(Tabela6[[#This Row],[produto]],produtos,3,0),"")</f>
        <v/>
      </c>
      <c r="D85" s="101" t="str">
        <f>IFERROR(Tabela6[[#This Row],[Qtd]]*Tabela6[[#This Row],[preço unitário]],"")</f>
        <v/>
      </c>
      <c r="F85" s="98"/>
      <c r="G85" s="98"/>
      <c r="H85" s="100" t="str">
        <f>IFERROR(VLOOKUP(Tabela7[[#This Row],[Produto]],produtos,3,0),"")</f>
        <v/>
      </c>
      <c r="I85" s="101" t="str">
        <f>IFERROR(Tabela7[[#This Row],[preço unitário]]*Tabela7[[#This Row],[Qtd]],"")</f>
        <v/>
      </c>
      <c r="M85" s="106"/>
    </row>
    <row r="86" spans="1:13" x14ac:dyDescent="0.3">
      <c r="A86" s="98"/>
      <c r="B86" s="99"/>
      <c r="C86" s="100" t="str">
        <f>IFERROR(VLOOKUP(Tabela6[[#This Row],[produto]],produtos,3,0),"")</f>
        <v/>
      </c>
      <c r="D86" s="101" t="str">
        <f>IFERROR(Tabela6[[#This Row],[Qtd]]*Tabela6[[#This Row],[preço unitário]],"")</f>
        <v/>
      </c>
      <c r="F86" s="98"/>
      <c r="G86" s="98"/>
      <c r="H86" s="100" t="str">
        <f>IFERROR(VLOOKUP(Tabela7[[#This Row],[Produto]],produtos,3,0),"")</f>
        <v/>
      </c>
      <c r="I86" s="101" t="str">
        <f>IFERROR(Tabela7[[#This Row],[preço unitário]]*Tabela7[[#This Row],[Qtd]],"")</f>
        <v/>
      </c>
      <c r="M86" s="106"/>
    </row>
    <row r="87" spans="1:13" x14ac:dyDescent="0.3">
      <c r="A87" s="98"/>
      <c r="B87" s="99"/>
      <c r="C87" s="100" t="str">
        <f>IFERROR(VLOOKUP(Tabela6[[#This Row],[produto]],produtos,3,0),"")</f>
        <v/>
      </c>
      <c r="D87" s="101" t="str">
        <f>IFERROR(Tabela6[[#This Row],[Qtd]]*Tabela6[[#This Row],[preço unitário]],"")</f>
        <v/>
      </c>
      <c r="F87" s="98"/>
      <c r="G87" s="98"/>
      <c r="H87" s="100" t="str">
        <f>IFERROR(VLOOKUP(Tabela7[[#This Row],[Produto]],produtos,3,0),"")</f>
        <v/>
      </c>
      <c r="I87" s="101" t="str">
        <f>IFERROR(Tabela7[[#This Row],[preço unitário]]*Tabela7[[#This Row],[Qtd]],"")</f>
        <v/>
      </c>
      <c r="M87" s="106"/>
    </row>
    <row r="88" spans="1:13" x14ac:dyDescent="0.3">
      <c r="A88" s="98"/>
      <c r="B88" s="99"/>
      <c r="C88" s="100" t="str">
        <f>IFERROR(VLOOKUP(Tabela6[[#This Row],[produto]],produtos,3,0),"")</f>
        <v/>
      </c>
      <c r="D88" s="101" t="str">
        <f>IFERROR(Tabela6[[#This Row],[Qtd]]*Tabela6[[#This Row],[preço unitário]],"")</f>
        <v/>
      </c>
      <c r="F88" s="98"/>
      <c r="G88" s="98"/>
      <c r="H88" s="100" t="str">
        <f>IFERROR(VLOOKUP(Tabela7[[#This Row],[Produto]],produtos,3,0),"")</f>
        <v/>
      </c>
      <c r="I88" s="101" t="str">
        <f>IFERROR(Tabela7[[#This Row],[preço unitário]]*Tabela7[[#This Row],[Qtd]],"")</f>
        <v/>
      </c>
      <c r="M88" s="106"/>
    </row>
    <row r="89" spans="1:13" x14ac:dyDescent="0.3">
      <c r="A89" s="98"/>
      <c r="B89" s="99"/>
      <c r="C89" s="100" t="str">
        <f>IFERROR(VLOOKUP(Tabela6[[#This Row],[produto]],produtos,3,0),"")</f>
        <v/>
      </c>
      <c r="D89" s="101" t="str">
        <f>IFERROR(Tabela6[[#This Row],[Qtd]]*Tabela6[[#This Row],[preço unitário]],"")</f>
        <v/>
      </c>
      <c r="F89" s="98"/>
      <c r="G89" s="98"/>
      <c r="H89" s="100" t="str">
        <f>IFERROR(VLOOKUP(Tabela7[[#This Row],[Produto]],produtos,3,0),"")</f>
        <v/>
      </c>
      <c r="I89" s="101" t="str">
        <f>IFERROR(Tabela7[[#This Row],[preço unitário]]*Tabela7[[#This Row],[Qtd]],"")</f>
        <v/>
      </c>
      <c r="M89" s="106"/>
    </row>
    <row r="90" spans="1:13" x14ac:dyDescent="0.3">
      <c r="A90" s="98"/>
      <c r="B90" s="99"/>
      <c r="C90" s="100" t="str">
        <f>IFERROR(VLOOKUP(Tabela6[[#This Row],[produto]],produtos,3,0),"")</f>
        <v/>
      </c>
      <c r="D90" s="101" t="str">
        <f>IFERROR(Tabela6[[#This Row],[Qtd]]*Tabela6[[#This Row],[preço unitário]],"")</f>
        <v/>
      </c>
      <c r="F90" s="98"/>
      <c r="G90" s="98"/>
      <c r="H90" s="100" t="str">
        <f>IFERROR(VLOOKUP(Tabela7[[#This Row],[Produto]],produtos,3,0),"")</f>
        <v/>
      </c>
      <c r="I90" s="101" t="str">
        <f>IFERROR(Tabela7[[#This Row],[preço unitário]]*Tabela7[[#This Row],[Qtd]],"")</f>
        <v/>
      </c>
      <c r="M90" s="106"/>
    </row>
    <row r="91" spans="1:13" x14ac:dyDescent="0.3">
      <c r="A91" s="98"/>
      <c r="B91" s="99"/>
      <c r="C91" s="100" t="str">
        <f>IFERROR(VLOOKUP(Tabela6[[#This Row],[produto]],produtos,3,0),"")</f>
        <v/>
      </c>
      <c r="D91" s="101" t="str">
        <f>IFERROR(Tabela6[[#This Row],[Qtd]]*Tabela6[[#This Row],[preço unitário]],"")</f>
        <v/>
      </c>
      <c r="F91" s="98"/>
      <c r="G91" s="98"/>
      <c r="H91" s="100" t="str">
        <f>IFERROR(VLOOKUP(Tabela7[[#This Row],[Produto]],produtos,3,0),"")</f>
        <v/>
      </c>
      <c r="I91" s="101" t="str">
        <f>IFERROR(Tabela7[[#This Row],[preço unitário]]*Tabela7[[#This Row],[Qtd]],"")</f>
        <v/>
      </c>
      <c r="M91" s="106"/>
    </row>
    <row r="92" spans="1:13" x14ac:dyDescent="0.3">
      <c r="A92" s="98"/>
      <c r="B92" s="99"/>
      <c r="C92" s="100" t="str">
        <f>IFERROR(VLOOKUP(Tabela6[[#This Row],[produto]],produtos,3,0),"")</f>
        <v/>
      </c>
      <c r="D92" s="101" t="str">
        <f>IFERROR(Tabela6[[#This Row],[Qtd]]*Tabela6[[#This Row],[preço unitário]],"")</f>
        <v/>
      </c>
      <c r="F92" s="98"/>
      <c r="G92" s="98"/>
      <c r="H92" s="100" t="str">
        <f>IFERROR(VLOOKUP(Tabela7[[#This Row],[Produto]],produtos,3,0),"")</f>
        <v/>
      </c>
      <c r="I92" s="101" t="str">
        <f>IFERROR(Tabela7[[#This Row],[preço unitário]]*Tabela7[[#This Row],[Qtd]],"")</f>
        <v/>
      </c>
      <c r="M92" s="106"/>
    </row>
    <row r="93" spans="1:13" x14ac:dyDescent="0.3">
      <c r="A93" s="98"/>
      <c r="B93" s="99"/>
      <c r="C93" s="100" t="str">
        <f>IFERROR(VLOOKUP(Tabela6[[#This Row],[produto]],produtos,3,0),"")</f>
        <v/>
      </c>
      <c r="D93" s="101" t="str">
        <f>IFERROR(Tabela6[[#This Row],[Qtd]]*Tabela6[[#This Row],[preço unitário]],"")</f>
        <v/>
      </c>
      <c r="F93" s="98"/>
      <c r="G93" s="98"/>
      <c r="H93" s="100" t="str">
        <f>IFERROR(VLOOKUP(Tabela7[[#This Row],[Produto]],produtos,3,0),"")</f>
        <v/>
      </c>
      <c r="I93" s="101" t="str">
        <f>IFERROR(Tabela7[[#This Row],[preço unitário]]*Tabela7[[#This Row],[Qtd]],"")</f>
        <v/>
      </c>
      <c r="M93" s="106"/>
    </row>
    <row r="94" spans="1:13" x14ac:dyDescent="0.3">
      <c r="A94" s="98"/>
      <c r="B94" s="99"/>
      <c r="C94" s="100" t="str">
        <f>IFERROR(VLOOKUP(Tabela6[[#This Row],[produto]],produtos,3,0),"")</f>
        <v/>
      </c>
      <c r="D94" s="101" t="str">
        <f>IFERROR(Tabela6[[#This Row],[Qtd]]*Tabela6[[#This Row],[preço unitário]],"")</f>
        <v/>
      </c>
      <c r="F94" s="98"/>
      <c r="G94" s="98"/>
      <c r="H94" s="100" t="str">
        <f>IFERROR(VLOOKUP(Tabela7[[#This Row],[Produto]],produtos,3,0),"")</f>
        <v/>
      </c>
      <c r="I94" s="101" t="str">
        <f>IFERROR(Tabela7[[#This Row],[preço unitário]]*Tabela7[[#This Row],[Qtd]],"")</f>
        <v/>
      </c>
      <c r="M94" s="106"/>
    </row>
    <row r="95" spans="1:13" x14ac:dyDescent="0.3">
      <c r="A95" s="98"/>
      <c r="B95" s="99"/>
      <c r="C95" s="100" t="str">
        <f>IFERROR(VLOOKUP(Tabela6[[#This Row],[produto]],produtos,3,0),"")</f>
        <v/>
      </c>
      <c r="D95" s="101" t="str">
        <f>IFERROR(Tabela6[[#This Row],[Qtd]]*Tabela6[[#This Row],[preço unitário]],"")</f>
        <v/>
      </c>
      <c r="F95" s="98"/>
      <c r="G95" s="98"/>
      <c r="H95" s="100" t="str">
        <f>IFERROR(VLOOKUP(Tabela7[[#This Row],[Produto]],produtos,3,0),"")</f>
        <v/>
      </c>
      <c r="I95" s="101" t="str">
        <f>IFERROR(Tabela7[[#This Row],[preço unitário]]*Tabela7[[#This Row],[Qtd]],"")</f>
        <v/>
      </c>
      <c r="M95" s="106"/>
    </row>
    <row r="96" spans="1:13" x14ac:dyDescent="0.3">
      <c r="A96" s="98"/>
      <c r="B96" s="99"/>
      <c r="C96" s="100" t="str">
        <f>IFERROR(VLOOKUP(Tabela6[[#This Row],[produto]],produtos,3,0),"")</f>
        <v/>
      </c>
      <c r="D96" s="101" t="str">
        <f>IFERROR(Tabela6[[#This Row],[Qtd]]*Tabela6[[#This Row],[preço unitário]],"")</f>
        <v/>
      </c>
      <c r="F96" s="98"/>
      <c r="G96" s="98"/>
      <c r="H96" s="100" t="str">
        <f>IFERROR(VLOOKUP(Tabela7[[#This Row],[Produto]],produtos,3,0),"")</f>
        <v/>
      </c>
      <c r="I96" s="101" t="str">
        <f>IFERROR(Tabela7[[#This Row],[preço unitário]]*Tabela7[[#This Row],[Qtd]],"")</f>
        <v/>
      </c>
      <c r="M96" s="106"/>
    </row>
    <row r="97" spans="1:13" x14ac:dyDescent="0.3">
      <c r="A97" s="98"/>
      <c r="B97" s="99"/>
      <c r="C97" s="100" t="str">
        <f>IFERROR(VLOOKUP(Tabela6[[#This Row],[produto]],produtos,3,0),"")</f>
        <v/>
      </c>
      <c r="D97" s="101" t="str">
        <f>IFERROR(Tabela6[[#This Row],[Qtd]]*Tabela6[[#This Row],[preço unitário]],"")</f>
        <v/>
      </c>
      <c r="F97" s="98"/>
      <c r="G97" s="98"/>
      <c r="H97" s="100" t="str">
        <f>IFERROR(VLOOKUP(Tabela7[[#This Row],[Produto]],produtos,3,0),"")</f>
        <v/>
      </c>
      <c r="I97" s="101" t="str">
        <f>IFERROR(Tabela7[[#This Row],[preço unitário]]*Tabela7[[#This Row],[Qtd]],"")</f>
        <v/>
      </c>
      <c r="M97" s="106"/>
    </row>
    <row r="98" spans="1:13" x14ac:dyDescent="0.3">
      <c r="A98" s="98"/>
      <c r="B98" s="99"/>
      <c r="C98" s="100" t="str">
        <f>IFERROR(VLOOKUP(Tabela6[[#This Row],[produto]],produtos,3,0),"")</f>
        <v/>
      </c>
      <c r="D98" s="101" t="str">
        <f>IFERROR(Tabela6[[#This Row],[Qtd]]*Tabela6[[#This Row],[preço unitário]],"")</f>
        <v/>
      </c>
      <c r="F98" s="98"/>
      <c r="G98" s="98"/>
      <c r="H98" s="100" t="str">
        <f>IFERROR(VLOOKUP(Tabela7[[#This Row],[Produto]],produtos,3,0),"")</f>
        <v/>
      </c>
      <c r="I98" s="101" t="str">
        <f>IFERROR(Tabela7[[#This Row],[preço unitário]]*Tabela7[[#This Row],[Qtd]],"")</f>
        <v/>
      </c>
      <c r="M98" s="106"/>
    </row>
    <row r="99" spans="1:13" x14ac:dyDescent="0.3">
      <c r="A99" s="98"/>
      <c r="B99" s="99"/>
      <c r="C99" s="100" t="str">
        <f>IFERROR(VLOOKUP(Tabela6[[#This Row],[produto]],produtos,3,0),"")</f>
        <v/>
      </c>
      <c r="D99" s="101" t="str">
        <f>IFERROR(Tabela6[[#This Row],[Qtd]]*Tabela6[[#This Row],[preço unitário]],"")</f>
        <v/>
      </c>
      <c r="F99" s="98"/>
      <c r="G99" s="98"/>
      <c r="H99" s="100" t="str">
        <f>IFERROR(VLOOKUP(Tabela7[[#This Row],[Produto]],produtos,3,0),"")</f>
        <v/>
      </c>
      <c r="I99" s="101" t="str">
        <f>IFERROR(Tabela7[[#This Row],[preço unitário]]*Tabela7[[#This Row],[Qtd]],"")</f>
        <v/>
      </c>
      <c r="M99" s="106"/>
    </row>
    <row r="100" spans="1:13" x14ac:dyDescent="0.3">
      <c r="A100" s="98"/>
      <c r="B100" s="99"/>
      <c r="C100" s="100" t="str">
        <f>IFERROR(VLOOKUP(Tabela6[[#This Row],[produto]],produtos,3,0),"")</f>
        <v/>
      </c>
      <c r="D100" s="101" t="str">
        <f>IFERROR(Tabela6[[#This Row],[Qtd]]*Tabela6[[#This Row],[preço unitário]],"")</f>
        <v/>
      </c>
      <c r="F100" s="98"/>
      <c r="G100" s="98"/>
      <c r="H100" s="100" t="str">
        <f>IFERROR(VLOOKUP(Tabela7[[#This Row],[Produto]],produtos,3,0),"")</f>
        <v/>
      </c>
      <c r="I100" s="101" t="str">
        <f>IFERROR(Tabela7[[#This Row],[preço unitário]]*Tabela7[[#This Row],[Qtd]],"")</f>
        <v/>
      </c>
      <c r="M100" s="106"/>
    </row>
    <row r="101" spans="1:13" x14ac:dyDescent="0.3">
      <c r="A101" s="98"/>
      <c r="B101" s="99"/>
      <c r="C101" s="100" t="str">
        <f>IFERROR(VLOOKUP(Tabela6[[#This Row],[produto]],produtos,3,0),"")</f>
        <v/>
      </c>
      <c r="D101" s="101" t="str">
        <f>IFERROR(Tabela6[[#This Row],[Qtd]]*Tabela6[[#This Row],[preço unitário]],"")</f>
        <v/>
      </c>
      <c r="F101" s="98"/>
      <c r="G101" s="98"/>
      <c r="H101" s="100" t="str">
        <f>IFERROR(VLOOKUP(Tabela7[[#This Row],[Produto]],produtos,3,0),"")</f>
        <v/>
      </c>
      <c r="I101" s="101" t="str">
        <f>IFERROR(Tabela7[[#This Row],[preço unitário]]*Tabela7[[#This Row],[Qtd]],"")</f>
        <v/>
      </c>
      <c r="M101" s="106"/>
    </row>
    <row r="102" spans="1:13" x14ac:dyDescent="0.3">
      <c r="A102" s="98"/>
      <c r="B102" s="99"/>
      <c r="C102" s="100" t="str">
        <f>IFERROR(VLOOKUP(Tabela6[[#This Row],[produto]],produtos,3,0),"")</f>
        <v/>
      </c>
      <c r="D102" s="101" t="str">
        <f>IFERROR(Tabela6[[#This Row],[Qtd]]*Tabela6[[#This Row],[preço unitário]],"")</f>
        <v/>
      </c>
      <c r="F102" s="98"/>
      <c r="G102" s="98"/>
      <c r="H102" s="100" t="str">
        <f>IFERROR(VLOOKUP(Tabela7[[#This Row],[Produto]],produtos,3,0),"")</f>
        <v/>
      </c>
      <c r="I102" s="101" t="str">
        <f>IFERROR(Tabela7[[#This Row],[preço unitário]]*Tabela7[[#This Row],[Qtd]],"")</f>
        <v/>
      </c>
      <c r="M102" s="106"/>
    </row>
    <row r="103" spans="1:13" x14ac:dyDescent="0.3">
      <c r="A103" s="98"/>
      <c r="B103" s="99"/>
      <c r="C103" s="100" t="str">
        <f>IFERROR(VLOOKUP(Tabela6[[#This Row],[produto]],produtos,3,0),"")</f>
        <v/>
      </c>
      <c r="D103" s="101" t="str">
        <f>IFERROR(Tabela6[[#This Row],[Qtd]]*Tabela6[[#This Row],[preço unitário]],"")</f>
        <v/>
      </c>
      <c r="F103" s="98"/>
      <c r="G103" s="98"/>
      <c r="H103" s="100" t="str">
        <f>IFERROR(VLOOKUP(Tabela7[[#This Row],[Produto]],produtos,3,0),"")</f>
        <v/>
      </c>
      <c r="I103" s="101" t="str">
        <f>IFERROR(Tabela7[[#This Row],[preço unitário]]*Tabela7[[#This Row],[Qtd]],"")</f>
        <v/>
      </c>
      <c r="M103" s="106"/>
    </row>
    <row r="104" spans="1:13" x14ac:dyDescent="0.3">
      <c r="A104" s="98"/>
      <c r="B104" s="99"/>
      <c r="C104" s="100" t="str">
        <f>IFERROR(VLOOKUP(Tabela6[[#This Row],[produto]],produtos,3,0),"")</f>
        <v/>
      </c>
      <c r="D104" s="101" t="str">
        <f>IFERROR(Tabela6[[#This Row],[Qtd]]*Tabela6[[#This Row],[preço unitário]],"")</f>
        <v/>
      </c>
      <c r="F104" s="98"/>
      <c r="G104" s="98"/>
      <c r="H104" s="100" t="str">
        <f>IFERROR(VLOOKUP(Tabela7[[#This Row],[Produto]],produtos,3,0),"")</f>
        <v/>
      </c>
      <c r="I104" s="101" t="str">
        <f>IFERROR(Tabela7[[#This Row],[preço unitário]]*Tabela7[[#This Row],[Qtd]],"")</f>
        <v/>
      </c>
      <c r="M104" s="106"/>
    </row>
    <row r="105" spans="1:13" x14ac:dyDescent="0.3">
      <c r="A105" s="98"/>
      <c r="B105" s="99"/>
      <c r="C105" s="100" t="str">
        <f>IFERROR(VLOOKUP(Tabela6[[#This Row],[produto]],produtos,3,0),"")</f>
        <v/>
      </c>
      <c r="D105" s="101" t="str">
        <f>IFERROR(Tabela6[[#This Row],[Qtd]]*Tabela6[[#This Row],[preço unitário]],"")</f>
        <v/>
      </c>
      <c r="F105" s="98"/>
      <c r="G105" s="98"/>
      <c r="H105" s="100" t="str">
        <f>IFERROR(VLOOKUP(Tabela7[[#This Row],[Produto]],produtos,3,0),"")</f>
        <v/>
      </c>
      <c r="I105" s="101" t="str">
        <f>IFERROR(Tabela7[[#This Row],[preço unitário]]*Tabela7[[#This Row],[Qtd]],"")</f>
        <v/>
      </c>
      <c r="M105" s="106"/>
    </row>
    <row r="106" spans="1:13" x14ac:dyDescent="0.3">
      <c r="A106" s="98"/>
      <c r="B106" s="99"/>
      <c r="C106" s="100" t="str">
        <f>IFERROR(VLOOKUP(Tabela6[[#This Row],[produto]],produtos,3,0),"")</f>
        <v/>
      </c>
      <c r="D106" s="101" t="str">
        <f>IFERROR(Tabela6[[#This Row],[Qtd]]*Tabela6[[#This Row],[preço unitário]],"")</f>
        <v/>
      </c>
      <c r="F106" s="98"/>
      <c r="G106" s="98"/>
      <c r="H106" s="100" t="str">
        <f>IFERROR(VLOOKUP(Tabela7[[#This Row],[Produto]],produtos,3,0),"")</f>
        <v/>
      </c>
      <c r="I106" s="101" t="str">
        <f>IFERROR(Tabela7[[#This Row],[preço unitário]]*Tabela7[[#This Row],[Qtd]],"")</f>
        <v/>
      </c>
      <c r="M106" s="106"/>
    </row>
    <row r="107" spans="1:13" x14ac:dyDescent="0.3">
      <c r="A107" s="98"/>
      <c r="B107" s="99"/>
      <c r="C107" s="100" t="str">
        <f>IFERROR(VLOOKUP(Tabela6[[#This Row],[produto]],produtos,3,0),"")</f>
        <v/>
      </c>
      <c r="D107" s="101" t="str">
        <f>IFERROR(Tabela6[[#This Row],[Qtd]]*Tabela6[[#This Row],[preço unitário]],"")</f>
        <v/>
      </c>
      <c r="F107" s="98"/>
      <c r="G107" s="98"/>
      <c r="H107" s="100" t="str">
        <f>IFERROR(VLOOKUP(Tabela7[[#This Row],[Produto]],produtos,3,0),"")</f>
        <v/>
      </c>
      <c r="I107" s="101" t="str">
        <f>IFERROR(Tabela7[[#This Row],[preço unitário]]*Tabela7[[#This Row],[Qtd]],"")</f>
        <v/>
      </c>
      <c r="M107" s="106"/>
    </row>
    <row r="108" spans="1:13" x14ac:dyDescent="0.3">
      <c r="A108" s="98"/>
      <c r="B108" s="99"/>
      <c r="C108" s="100" t="str">
        <f>IFERROR(VLOOKUP(Tabela6[[#This Row],[produto]],produtos,3,0),"")</f>
        <v/>
      </c>
      <c r="D108" s="101" t="str">
        <f>IFERROR(Tabela6[[#This Row],[Qtd]]*Tabela6[[#This Row],[preço unitário]],"")</f>
        <v/>
      </c>
      <c r="F108" s="98"/>
      <c r="G108" s="98"/>
      <c r="H108" s="100" t="str">
        <f>IFERROR(VLOOKUP(Tabela7[[#This Row],[Produto]],produtos,3,0),"")</f>
        <v/>
      </c>
      <c r="I108" s="101" t="str">
        <f>IFERROR(Tabela7[[#This Row],[preço unitário]]*Tabela7[[#This Row],[Qtd]],"")</f>
        <v/>
      </c>
      <c r="M108" s="106"/>
    </row>
    <row r="109" spans="1:13" x14ac:dyDescent="0.3">
      <c r="A109" s="98"/>
      <c r="B109" s="99"/>
      <c r="C109" s="100" t="str">
        <f>IFERROR(VLOOKUP(Tabela6[[#This Row],[produto]],produtos,3,0),"")</f>
        <v/>
      </c>
      <c r="D109" s="101" t="str">
        <f>IFERROR(Tabela6[[#This Row],[Qtd]]*Tabela6[[#This Row],[preço unitário]],"")</f>
        <v/>
      </c>
      <c r="F109" s="98"/>
      <c r="G109" s="98"/>
      <c r="H109" s="100" t="str">
        <f>IFERROR(VLOOKUP(Tabela7[[#This Row],[Produto]],produtos,3,0),"")</f>
        <v/>
      </c>
      <c r="I109" s="101" t="str">
        <f>IFERROR(Tabela7[[#This Row],[preço unitário]]*Tabela7[[#This Row],[Qtd]],"")</f>
        <v/>
      </c>
      <c r="M109" s="106"/>
    </row>
    <row r="110" spans="1:13" x14ac:dyDescent="0.3">
      <c r="A110" s="98"/>
      <c r="B110" s="99"/>
      <c r="C110" s="100" t="str">
        <f>IFERROR(VLOOKUP(Tabela6[[#This Row],[produto]],produtos,3,0),"")</f>
        <v/>
      </c>
      <c r="D110" s="101" t="str">
        <f>IFERROR(Tabela6[[#This Row],[Qtd]]*Tabela6[[#This Row],[preço unitário]],"")</f>
        <v/>
      </c>
      <c r="F110" s="98"/>
      <c r="G110" s="98"/>
      <c r="H110" s="100" t="str">
        <f>IFERROR(VLOOKUP(Tabela7[[#This Row],[Produto]],produtos,3,0),"")</f>
        <v/>
      </c>
      <c r="I110" s="101" t="str">
        <f>IFERROR(Tabela7[[#This Row],[preço unitário]]*Tabela7[[#This Row],[Qtd]],"")</f>
        <v/>
      </c>
      <c r="M110" s="106"/>
    </row>
    <row r="111" spans="1:13" x14ac:dyDescent="0.3">
      <c r="A111" s="98"/>
      <c r="B111" s="99"/>
      <c r="C111" s="100" t="str">
        <f>IFERROR(VLOOKUP(Tabela6[[#This Row],[produto]],produtos,3,0),"")</f>
        <v/>
      </c>
      <c r="D111" s="101" t="str">
        <f>IFERROR(Tabela6[[#This Row],[Qtd]]*Tabela6[[#This Row],[preço unitário]],"")</f>
        <v/>
      </c>
      <c r="F111" s="98"/>
      <c r="G111" s="98"/>
      <c r="H111" s="100" t="str">
        <f>IFERROR(VLOOKUP(Tabela7[[#This Row],[Produto]],produtos,3,0),"")</f>
        <v/>
      </c>
      <c r="I111" s="101" t="str">
        <f>IFERROR(Tabela7[[#This Row],[preço unitário]]*Tabela7[[#This Row],[Qtd]],"")</f>
        <v/>
      </c>
      <c r="M111" s="106"/>
    </row>
    <row r="112" spans="1:13" x14ac:dyDescent="0.3">
      <c r="A112" s="98"/>
      <c r="B112" s="99"/>
      <c r="C112" s="100" t="str">
        <f>IFERROR(VLOOKUP(Tabela6[[#This Row],[produto]],produtos,3,0),"")</f>
        <v/>
      </c>
      <c r="D112" s="101" t="str">
        <f>IFERROR(Tabela6[[#This Row],[Qtd]]*Tabela6[[#This Row],[preço unitário]],"")</f>
        <v/>
      </c>
      <c r="F112" s="98"/>
      <c r="G112" s="98"/>
      <c r="H112" s="100" t="str">
        <f>IFERROR(VLOOKUP(Tabela7[[#This Row],[Produto]],produtos,3,0),"")</f>
        <v/>
      </c>
      <c r="I112" s="101" t="str">
        <f>IFERROR(Tabela7[[#This Row],[preço unitário]]*Tabela7[[#This Row],[Qtd]],"")</f>
        <v/>
      </c>
      <c r="M112" s="106"/>
    </row>
    <row r="113" spans="1:13" x14ac:dyDescent="0.3">
      <c r="A113" s="98"/>
      <c r="B113" s="99"/>
      <c r="C113" s="100" t="str">
        <f>IFERROR(VLOOKUP(Tabela6[[#This Row],[produto]],produtos,3,0),"")</f>
        <v/>
      </c>
      <c r="D113" s="101" t="str">
        <f>IFERROR(Tabela6[[#This Row],[Qtd]]*Tabela6[[#This Row],[preço unitário]],"")</f>
        <v/>
      </c>
      <c r="F113" s="98"/>
      <c r="G113" s="98"/>
      <c r="H113" s="100" t="str">
        <f>IFERROR(VLOOKUP(Tabela7[[#This Row],[Produto]],produtos,3,0),"")</f>
        <v/>
      </c>
      <c r="I113" s="101" t="str">
        <f>IFERROR(Tabela7[[#This Row],[preço unitário]]*Tabela7[[#This Row],[Qtd]],"")</f>
        <v/>
      </c>
      <c r="M113" s="106"/>
    </row>
    <row r="114" spans="1:13" x14ac:dyDescent="0.3">
      <c r="A114" s="98"/>
      <c r="B114" s="99"/>
      <c r="C114" s="100" t="str">
        <f>IFERROR(VLOOKUP(Tabela6[[#This Row],[produto]],produtos,3,0),"")</f>
        <v/>
      </c>
      <c r="D114" s="101" t="str">
        <f>IFERROR(Tabela6[[#This Row],[Qtd]]*Tabela6[[#This Row],[preço unitário]],"")</f>
        <v/>
      </c>
      <c r="F114" s="98"/>
      <c r="G114" s="98"/>
      <c r="H114" s="100" t="str">
        <f>IFERROR(VLOOKUP(Tabela7[[#This Row],[Produto]],produtos,3,0),"")</f>
        <v/>
      </c>
      <c r="I114" s="101" t="str">
        <f>IFERROR(Tabela7[[#This Row],[preço unitário]]*Tabela7[[#This Row],[Qtd]],"")</f>
        <v/>
      </c>
      <c r="M114" s="106"/>
    </row>
    <row r="115" spans="1:13" x14ac:dyDescent="0.3">
      <c r="A115" s="98"/>
      <c r="B115" s="99"/>
      <c r="C115" s="100" t="str">
        <f>IFERROR(VLOOKUP(Tabela6[[#This Row],[produto]],produtos,3,0),"")</f>
        <v/>
      </c>
      <c r="D115" s="101" t="str">
        <f>IFERROR(Tabela6[[#This Row],[Qtd]]*Tabela6[[#This Row],[preço unitário]],"")</f>
        <v/>
      </c>
      <c r="F115" s="98"/>
      <c r="G115" s="98"/>
      <c r="H115" s="100" t="str">
        <f>IFERROR(VLOOKUP(Tabela7[[#This Row],[Produto]],produtos,3,0),"")</f>
        <v/>
      </c>
      <c r="I115" s="101" t="str">
        <f>IFERROR(Tabela7[[#This Row],[preço unitário]]*Tabela7[[#This Row],[Qtd]],"")</f>
        <v/>
      </c>
      <c r="M115" s="106"/>
    </row>
    <row r="116" spans="1:13" x14ac:dyDescent="0.3">
      <c r="A116" s="98"/>
      <c r="B116" s="99"/>
      <c r="C116" s="100" t="str">
        <f>IFERROR(VLOOKUP(Tabela6[[#This Row],[produto]],produtos,3,0),"")</f>
        <v/>
      </c>
      <c r="D116" s="101" t="str">
        <f>IFERROR(Tabela6[[#This Row],[Qtd]]*Tabela6[[#This Row],[preço unitário]],"")</f>
        <v/>
      </c>
      <c r="F116" s="98"/>
      <c r="G116" s="98"/>
      <c r="H116" s="100" t="str">
        <f>IFERROR(VLOOKUP(Tabela7[[#This Row],[Produto]],produtos,3,0),"")</f>
        <v/>
      </c>
      <c r="I116" s="101" t="str">
        <f>IFERROR(Tabela7[[#This Row],[preço unitário]]*Tabela7[[#This Row],[Qtd]],"")</f>
        <v/>
      </c>
      <c r="M116" s="106"/>
    </row>
    <row r="117" spans="1:13" x14ac:dyDescent="0.3">
      <c r="A117" s="98"/>
      <c r="B117" s="99"/>
      <c r="C117" s="100" t="str">
        <f>IFERROR(VLOOKUP(Tabela6[[#This Row],[produto]],produtos,3,0),"")</f>
        <v/>
      </c>
      <c r="D117" s="101" t="str">
        <f>IFERROR(Tabela6[[#This Row],[Qtd]]*Tabela6[[#This Row],[preço unitário]],"")</f>
        <v/>
      </c>
      <c r="F117" s="98"/>
      <c r="G117" s="98"/>
      <c r="H117" s="100" t="str">
        <f>IFERROR(VLOOKUP(Tabela7[[#This Row],[Produto]],produtos,3,0),"")</f>
        <v/>
      </c>
      <c r="I117" s="101" t="str">
        <f>IFERROR(Tabela7[[#This Row],[preço unitário]]*Tabela7[[#This Row],[Qtd]],"")</f>
        <v/>
      </c>
      <c r="M117" s="106"/>
    </row>
    <row r="118" spans="1:13" x14ac:dyDescent="0.3">
      <c r="A118" s="98"/>
      <c r="B118" s="99"/>
      <c r="C118" s="100" t="str">
        <f>IFERROR(VLOOKUP(Tabela6[[#This Row],[produto]],produtos,3,0),"")</f>
        <v/>
      </c>
      <c r="D118" s="101" t="str">
        <f>IFERROR(Tabela6[[#This Row],[Qtd]]*Tabela6[[#This Row],[preço unitário]],"")</f>
        <v/>
      </c>
      <c r="F118" s="98"/>
      <c r="G118" s="98"/>
      <c r="H118" s="100" t="str">
        <f>IFERROR(VLOOKUP(Tabela7[[#This Row],[Produto]],produtos,3,0),"")</f>
        <v/>
      </c>
      <c r="I118" s="101" t="str">
        <f>IFERROR(Tabela7[[#This Row],[preço unitário]]*Tabela7[[#This Row],[Qtd]],"")</f>
        <v/>
      </c>
      <c r="M118" s="106"/>
    </row>
    <row r="119" spans="1:13" x14ac:dyDescent="0.3">
      <c r="A119" s="98"/>
      <c r="B119" s="99"/>
      <c r="C119" s="100" t="str">
        <f>IFERROR(VLOOKUP(Tabela6[[#This Row],[produto]],produtos,3,0),"")</f>
        <v/>
      </c>
      <c r="D119" s="101" t="str">
        <f>IFERROR(Tabela6[[#This Row],[Qtd]]*Tabela6[[#This Row],[preço unitário]],"")</f>
        <v/>
      </c>
      <c r="F119" s="98"/>
      <c r="G119" s="98"/>
      <c r="H119" s="100" t="str">
        <f>IFERROR(VLOOKUP(Tabela7[[#This Row],[Produto]],produtos,3,0),"")</f>
        <v/>
      </c>
      <c r="I119" s="101" t="str">
        <f>IFERROR(Tabela7[[#This Row],[preço unitário]]*Tabela7[[#This Row],[Qtd]],"")</f>
        <v/>
      </c>
      <c r="M119" s="106"/>
    </row>
    <row r="120" spans="1:13" x14ac:dyDescent="0.3">
      <c r="A120" s="98"/>
      <c r="B120" s="99"/>
      <c r="C120" s="100" t="str">
        <f>IFERROR(VLOOKUP(Tabela6[[#This Row],[produto]],produtos,3,0),"")</f>
        <v/>
      </c>
      <c r="D120" s="101" t="str">
        <f>IFERROR(Tabela6[[#This Row],[Qtd]]*Tabela6[[#This Row],[preço unitário]],"")</f>
        <v/>
      </c>
      <c r="F120" s="98"/>
      <c r="G120" s="98"/>
      <c r="H120" s="100" t="str">
        <f>IFERROR(VLOOKUP(Tabela7[[#This Row],[Produto]],produtos,3,0),"")</f>
        <v/>
      </c>
      <c r="I120" s="101" t="str">
        <f>IFERROR(Tabela7[[#This Row],[preço unitário]]*Tabela7[[#This Row],[Qtd]],"")</f>
        <v/>
      </c>
      <c r="M120" s="106"/>
    </row>
    <row r="121" spans="1:13" x14ac:dyDescent="0.3">
      <c r="A121" s="98"/>
      <c r="B121" s="99"/>
      <c r="C121" s="100" t="str">
        <f>IFERROR(VLOOKUP(Tabela6[[#This Row],[produto]],produtos,3,0),"")</f>
        <v/>
      </c>
      <c r="D121" s="101" t="str">
        <f>IFERROR(Tabela6[[#This Row],[Qtd]]*Tabela6[[#This Row],[preço unitário]],"")</f>
        <v/>
      </c>
      <c r="F121" s="98"/>
      <c r="G121" s="98"/>
      <c r="H121" s="100" t="str">
        <f>IFERROR(VLOOKUP(Tabela7[[#This Row],[Produto]],produtos,3,0),"")</f>
        <v/>
      </c>
      <c r="I121" s="101" t="str">
        <f>IFERROR(Tabela7[[#This Row],[preço unitário]]*Tabela7[[#This Row],[Qtd]],"")</f>
        <v/>
      </c>
      <c r="M121" s="106"/>
    </row>
    <row r="122" spans="1:13" x14ac:dyDescent="0.3">
      <c r="A122" s="98"/>
      <c r="B122" s="99"/>
      <c r="C122" s="100" t="str">
        <f>IFERROR(VLOOKUP(Tabela6[[#This Row],[produto]],produtos,3,0),"")</f>
        <v/>
      </c>
      <c r="D122" s="101" t="str">
        <f>IFERROR(Tabela6[[#This Row],[Qtd]]*Tabela6[[#This Row],[preço unitário]],"")</f>
        <v/>
      </c>
      <c r="F122" s="98"/>
      <c r="G122" s="98"/>
      <c r="H122" s="100" t="str">
        <f>IFERROR(VLOOKUP(Tabela7[[#This Row],[Produto]],produtos,3,0),"")</f>
        <v/>
      </c>
      <c r="I122" s="101" t="str">
        <f>IFERROR(Tabela7[[#This Row],[preço unitário]]*Tabela7[[#This Row],[Qtd]],"")</f>
        <v/>
      </c>
      <c r="M122" s="106"/>
    </row>
    <row r="123" spans="1:13" x14ac:dyDescent="0.3">
      <c r="A123" s="98"/>
      <c r="B123" s="99"/>
      <c r="C123" s="100" t="str">
        <f>IFERROR(VLOOKUP(Tabela6[[#This Row],[produto]],produtos,3,0),"")</f>
        <v/>
      </c>
      <c r="D123" s="101" t="str">
        <f>IFERROR(Tabela6[[#This Row],[Qtd]]*Tabela6[[#This Row],[preço unitário]],"")</f>
        <v/>
      </c>
      <c r="F123" s="98"/>
      <c r="G123" s="98"/>
      <c r="H123" s="100" t="str">
        <f>IFERROR(VLOOKUP(Tabela7[[#This Row],[Produto]],produtos,3,0),"")</f>
        <v/>
      </c>
      <c r="I123" s="101" t="str">
        <f>IFERROR(Tabela7[[#This Row],[preço unitário]]*Tabela7[[#This Row],[Qtd]],"")</f>
        <v/>
      </c>
      <c r="M123" s="106"/>
    </row>
    <row r="124" spans="1:13" x14ac:dyDescent="0.3">
      <c r="A124" s="98"/>
      <c r="B124" s="99"/>
      <c r="C124" s="100" t="str">
        <f>IFERROR(VLOOKUP(Tabela6[[#This Row],[produto]],produtos,3,0),"")</f>
        <v/>
      </c>
      <c r="D124" s="101" t="str">
        <f>IFERROR(Tabela6[[#This Row],[Qtd]]*Tabela6[[#This Row],[preço unitário]],"")</f>
        <v/>
      </c>
      <c r="F124" s="98"/>
      <c r="G124" s="98"/>
      <c r="H124" s="100" t="str">
        <f>IFERROR(VLOOKUP(Tabela7[[#This Row],[Produto]],produtos,3,0),"")</f>
        <v/>
      </c>
      <c r="I124" s="101" t="str">
        <f>IFERROR(Tabela7[[#This Row],[preço unitário]]*Tabela7[[#This Row],[Qtd]],"")</f>
        <v/>
      </c>
      <c r="M124" s="106"/>
    </row>
    <row r="125" spans="1:13" x14ac:dyDescent="0.3">
      <c r="A125" s="98"/>
      <c r="B125" s="99"/>
      <c r="C125" s="100" t="str">
        <f>IFERROR(VLOOKUP(Tabela6[[#This Row],[produto]],produtos,3,0),"")</f>
        <v/>
      </c>
      <c r="D125" s="101" t="str">
        <f>IFERROR(Tabela6[[#This Row],[Qtd]]*Tabela6[[#This Row],[preço unitário]],"")</f>
        <v/>
      </c>
      <c r="F125" s="98"/>
      <c r="G125" s="98"/>
      <c r="H125" s="100" t="str">
        <f>IFERROR(VLOOKUP(Tabela7[[#This Row],[Produto]],produtos,3,0),"")</f>
        <v/>
      </c>
      <c r="I125" s="101" t="str">
        <f>IFERROR(Tabela7[[#This Row],[preço unitário]]*Tabela7[[#This Row],[Qtd]],"")</f>
        <v/>
      </c>
      <c r="M125" s="106"/>
    </row>
    <row r="126" spans="1:13" x14ac:dyDescent="0.3">
      <c r="A126" s="98"/>
      <c r="B126" s="99"/>
      <c r="C126" s="100" t="str">
        <f>IFERROR(VLOOKUP(Tabela6[[#This Row],[produto]],produtos,3,0),"")</f>
        <v/>
      </c>
      <c r="D126" s="101" t="str">
        <f>IFERROR(Tabela6[[#This Row],[Qtd]]*Tabela6[[#This Row],[preço unitário]],"")</f>
        <v/>
      </c>
      <c r="F126" s="98"/>
      <c r="G126" s="98"/>
      <c r="H126" s="100" t="str">
        <f>IFERROR(VLOOKUP(Tabela7[[#This Row],[Produto]],produtos,3,0),"")</f>
        <v/>
      </c>
      <c r="I126" s="101" t="str">
        <f>IFERROR(Tabela7[[#This Row],[preço unitário]]*Tabela7[[#This Row],[Qtd]],"")</f>
        <v/>
      </c>
      <c r="M126" s="106"/>
    </row>
    <row r="127" spans="1:13" x14ac:dyDescent="0.3">
      <c r="A127" s="98"/>
      <c r="B127" s="99"/>
      <c r="C127" s="100" t="str">
        <f>IFERROR(VLOOKUP(Tabela6[[#This Row],[produto]],produtos,3,0),"")</f>
        <v/>
      </c>
      <c r="D127" s="101" t="str">
        <f>IFERROR(Tabela6[[#This Row],[Qtd]]*Tabela6[[#This Row],[preço unitário]],"")</f>
        <v/>
      </c>
      <c r="F127" s="98"/>
      <c r="G127" s="98"/>
      <c r="H127" s="100" t="str">
        <f>IFERROR(VLOOKUP(Tabela7[[#This Row],[Produto]],produtos,3,0),"")</f>
        <v/>
      </c>
      <c r="I127" s="101" t="str">
        <f>IFERROR(Tabela7[[#This Row],[preço unitário]]*Tabela7[[#This Row],[Qtd]],"")</f>
        <v/>
      </c>
      <c r="M127" s="106"/>
    </row>
    <row r="128" spans="1:13" x14ac:dyDescent="0.3">
      <c r="A128" s="98"/>
      <c r="B128" s="99"/>
      <c r="C128" s="100" t="str">
        <f>IFERROR(VLOOKUP(Tabela6[[#This Row],[produto]],produtos,3,0),"")</f>
        <v/>
      </c>
      <c r="D128" s="101" t="str">
        <f>IFERROR(Tabela6[[#This Row],[Qtd]]*Tabela6[[#This Row],[preço unitário]],"")</f>
        <v/>
      </c>
      <c r="F128" s="98"/>
      <c r="G128" s="98"/>
      <c r="H128" s="100" t="str">
        <f>IFERROR(VLOOKUP(Tabela7[[#This Row],[Produto]],produtos,3,0),"")</f>
        <v/>
      </c>
      <c r="I128" s="101" t="str">
        <f>IFERROR(Tabela7[[#This Row],[preço unitário]]*Tabela7[[#This Row],[Qtd]],"")</f>
        <v/>
      </c>
      <c r="M128" s="106"/>
    </row>
    <row r="129" spans="1:13" x14ac:dyDescent="0.3">
      <c r="A129" s="98"/>
      <c r="B129" s="99"/>
      <c r="C129" s="100" t="str">
        <f>IFERROR(VLOOKUP(Tabela6[[#This Row],[produto]],produtos,3,0),"")</f>
        <v/>
      </c>
      <c r="D129" s="101" t="str">
        <f>IFERROR(Tabela6[[#This Row],[Qtd]]*Tabela6[[#This Row],[preço unitário]],"")</f>
        <v/>
      </c>
      <c r="F129" s="98"/>
      <c r="G129" s="98"/>
      <c r="H129" s="100" t="str">
        <f>IFERROR(VLOOKUP(Tabela7[[#This Row],[Produto]],produtos,3,0),"")</f>
        <v/>
      </c>
      <c r="I129" s="101" t="str">
        <f>IFERROR(Tabela7[[#This Row],[preço unitário]]*Tabela7[[#This Row],[Qtd]],"")</f>
        <v/>
      </c>
      <c r="M129" s="106"/>
    </row>
    <row r="130" spans="1:13" x14ac:dyDescent="0.3">
      <c r="A130" s="98"/>
      <c r="B130" s="99"/>
      <c r="C130" s="100" t="str">
        <f>IFERROR(VLOOKUP(Tabela6[[#This Row],[produto]],produtos,3,0),"")</f>
        <v/>
      </c>
      <c r="D130" s="101" t="str">
        <f>IFERROR(Tabela6[[#This Row],[Qtd]]*Tabela6[[#This Row],[preço unitário]],"")</f>
        <v/>
      </c>
      <c r="F130" s="98"/>
      <c r="G130" s="98"/>
      <c r="H130" s="100" t="str">
        <f>IFERROR(VLOOKUP(Tabela7[[#This Row],[Produto]],produtos,3,0),"")</f>
        <v/>
      </c>
      <c r="I130" s="101" t="str">
        <f>IFERROR(Tabela7[[#This Row],[preço unitário]]*Tabela7[[#This Row],[Qtd]],"")</f>
        <v/>
      </c>
      <c r="M130" s="106"/>
    </row>
    <row r="131" spans="1:13" x14ac:dyDescent="0.3">
      <c r="A131" s="98"/>
      <c r="B131" s="99"/>
      <c r="C131" s="100" t="str">
        <f>IFERROR(VLOOKUP(Tabela6[[#This Row],[produto]],produtos,3,0),"")</f>
        <v/>
      </c>
      <c r="D131" s="101" t="str">
        <f>IFERROR(Tabela6[[#This Row],[Qtd]]*Tabela6[[#This Row],[preço unitário]],"")</f>
        <v/>
      </c>
      <c r="F131" s="98"/>
      <c r="G131" s="98"/>
      <c r="H131" s="100" t="str">
        <f>IFERROR(VLOOKUP(Tabela7[[#This Row],[Produto]],produtos,3,0),"")</f>
        <v/>
      </c>
      <c r="I131" s="101" t="str">
        <f>IFERROR(Tabela7[[#This Row],[preço unitário]]*Tabela7[[#This Row],[Qtd]],"")</f>
        <v/>
      </c>
      <c r="M131" s="106"/>
    </row>
    <row r="132" spans="1:13" x14ac:dyDescent="0.3">
      <c r="A132" s="98"/>
      <c r="B132" s="99"/>
      <c r="C132" s="100" t="str">
        <f>IFERROR(VLOOKUP(Tabela6[[#This Row],[produto]],produtos,3,0),"")</f>
        <v/>
      </c>
      <c r="D132" s="101" t="str">
        <f>IFERROR(Tabela6[[#This Row],[Qtd]]*Tabela6[[#This Row],[preço unitário]],"")</f>
        <v/>
      </c>
      <c r="F132" s="98"/>
      <c r="G132" s="98"/>
      <c r="H132" s="100" t="str">
        <f>IFERROR(VLOOKUP(Tabela7[[#This Row],[Produto]],produtos,3,0),"")</f>
        <v/>
      </c>
      <c r="I132" s="101" t="str">
        <f>IFERROR(Tabela7[[#This Row],[preço unitário]]*Tabela7[[#This Row],[Qtd]],"")</f>
        <v/>
      </c>
      <c r="M132" s="106"/>
    </row>
    <row r="133" spans="1:13" x14ac:dyDescent="0.3">
      <c r="A133" s="98"/>
      <c r="B133" s="99"/>
      <c r="C133" s="100" t="str">
        <f>IFERROR(VLOOKUP(Tabela6[[#This Row],[produto]],produtos,3,0),"")</f>
        <v/>
      </c>
      <c r="D133" s="101" t="str">
        <f>IFERROR(Tabela6[[#This Row],[Qtd]]*Tabela6[[#This Row],[preço unitário]],"")</f>
        <v/>
      </c>
      <c r="F133" s="98"/>
      <c r="G133" s="98"/>
      <c r="H133" s="100" t="str">
        <f>IFERROR(VLOOKUP(Tabela7[[#This Row],[Produto]],produtos,3,0),"")</f>
        <v/>
      </c>
      <c r="I133" s="101" t="str">
        <f>IFERROR(Tabela7[[#This Row],[preço unitário]]*Tabela7[[#This Row],[Qtd]],"")</f>
        <v/>
      </c>
      <c r="M133" s="106"/>
    </row>
    <row r="134" spans="1:13" x14ac:dyDescent="0.3">
      <c r="A134" s="98"/>
      <c r="B134" s="99"/>
      <c r="C134" s="100" t="str">
        <f>IFERROR(VLOOKUP(Tabela6[[#This Row],[produto]],produtos,3,0),"")</f>
        <v/>
      </c>
      <c r="D134" s="101" t="str">
        <f>IFERROR(Tabela6[[#This Row],[Qtd]]*Tabela6[[#This Row],[preço unitário]],"")</f>
        <v/>
      </c>
      <c r="F134" s="98"/>
      <c r="G134" s="98"/>
      <c r="H134" s="100" t="str">
        <f>IFERROR(VLOOKUP(Tabela7[[#This Row],[Produto]],produtos,3,0),"")</f>
        <v/>
      </c>
      <c r="I134" s="101" t="str">
        <f>IFERROR(Tabela7[[#This Row],[preço unitário]]*Tabela7[[#This Row],[Qtd]],"")</f>
        <v/>
      </c>
      <c r="M134" s="106"/>
    </row>
    <row r="135" spans="1:13" x14ac:dyDescent="0.3">
      <c r="A135" s="98"/>
      <c r="B135" s="99"/>
      <c r="C135" s="100" t="str">
        <f>IFERROR(VLOOKUP(Tabela6[[#This Row],[produto]],produtos,3,0),"")</f>
        <v/>
      </c>
      <c r="D135" s="101" t="str">
        <f>IFERROR(Tabela6[[#This Row],[Qtd]]*Tabela6[[#This Row],[preço unitário]],"")</f>
        <v/>
      </c>
      <c r="F135" s="98"/>
      <c r="G135" s="98"/>
      <c r="H135" s="100" t="str">
        <f>IFERROR(VLOOKUP(Tabela7[[#This Row],[Produto]],produtos,3,0),"")</f>
        <v/>
      </c>
      <c r="I135" s="101" t="str">
        <f>IFERROR(Tabela7[[#This Row],[preço unitário]]*Tabela7[[#This Row],[Qtd]],"")</f>
        <v/>
      </c>
      <c r="M135" s="106"/>
    </row>
    <row r="136" spans="1:13" x14ac:dyDescent="0.3">
      <c r="A136" s="98"/>
      <c r="B136" s="99"/>
      <c r="C136" s="100" t="str">
        <f>IFERROR(VLOOKUP(Tabela6[[#This Row],[produto]],produtos,3,0),"")</f>
        <v/>
      </c>
      <c r="D136" s="101" t="str">
        <f>IFERROR(Tabela6[[#This Row],[Qtd]]*Tabela6[[#This Row],[preço unitário]],"")</f>
        <v/>
      </c>
      <c r="F136" s="98"/>
      <c r="G136" s="98"/>
      <c r="H136" s="100" t="str">
        <f>IFERROR(VLOOKUP(Tabela7[[#This Row],[Produto]],produtos,3,0),"")</f>
        <v/>
      </c>
      <c r="I136" s="101" t="str">
        <f>IFERROR(Tabela7[[#This Row],[preço unitário]]*Tabela7[[#This Row],[Qtd]],"")</f>
        <v/>
      </c>
      <c r="M136" s="106"/>
    </row>
    <row r="137" spans="1:13" x14ac:dyDescent="0.3">
      <c r="A137" s="98"/>
      <c r="B137" s="99"/>
      <c r="C137" s="100" t="str">
        <f>IFERROR(VLOOKUP(Tabela6[[#This Row],[produto]],produtos,3,0),"")</f>
        <v/>
      </c>
      <c r="D137" s="101" t="str">
        <f>IFERROR(Tabela6[[#This Row],[Qtd]]*Tabela6[[#This Row],[preço unitário]],"")</f>
        <v/>
      </c>
      <c r="F137" s="98"/>
      <c r="G137" s="98"/>
      <c r="H137" s="100" t="str">
        <f>IFERROR(VLOOKUP(Tabela7[[#This Row],[Produto]],produtos,3,0),"")</f>
        <v/>
      </c>
      <c r="I137" s="101" t="str">
        <f>IFERROR(Tabela7[[#This Row],[preço unitário]]*Tabela7[[#This Row],[Qtd]],"")</f>
        <v/>
      </c>
      <c r="M137" s="106"/>
    </row>
    <row r="138" spans="1:13" x14ac:dyDescent="0.3">
      <c r="A138" s="98"/>
      <c r="B138" s="99"/>
      <c r="C138" s="100" t="str">
        <f>IFERROR(VLOOKUP(Tabela6[[#This Row],[produto]],produtos,3,0),"")</f>
        <v/>
      </c>
      <c r="D138" s="101" t="str">
        <f>IFERROR(Tabela6[[#This Row],[Qtd]]*Tabela6[[#This Row],[preço unitário]],"")</f>
        <v/>
      </c>
      <c r="F138" s="98"/>
      <c r="G138" s="98"/>
      <c r="H138" s="100" t="str">
        <f>IFERROR(VLOOKUP(Tabela7[[#This Row],[Produto]],produtos,3,0),"")</f>
        <v/>
      </c>
      <c r="I138" s="101" t="str">
        <f>IFERROR(Tabela7[[#This Row],[preço unitário]]*Tabela7[[#This Row],[Qtd]],"")</f>
        <v/>
      </c>
      <c r="M138" s="106"/>
    </row>
    <row r="139" spans="1:13" x14ac:dyDescent="0.3">
      <c r="A139" s="98"/>
      <c r="B139" s="99"/>
      <c r="C139" s="100" t="str">
        <f>IFERROR(VLOOKUP(Tabela6[[#This Row],[produto]],produtos,3,0),"")</f>
        <v/>
      </c>
      <c r="D139" s="101" t="str">
        <f>IFERROR(Tabela6[[#This Row],[Qtd]]*Tabela6[[#This Row],[preço unitário]],"")</f>
        <v/>
      </c>
      <c r="F139" s="98"/>
      <c r="G139" s="98"/>
      <c r="H139" s="100" t="str">
        <f>IFERROR(VLOOKUP(Tabela7[[#This Row],[Produto]],produtos,3,0),"")</f>
        <v/>
      </c>
      <c r="I139" s="101" t="str">
        <f>IFERROR(Tabela7[[#This Row],[preço unitário]]*Tabela7[[#This Row],[Qtd]],"")</f>
        <v/>
      </c>
      <c r="M139" s="106"/>
    </row>
    <row r="140" spans="1:13" x14ac:dyDescent="0.3">
      <c r="A140" s="98"/>
      <c r="B140" s="99"/>
      <c r="C140" s="100" t="str">
        <f>IFERROR(VLOOKUP(Tabela6[[#This Row],[produto]],produtos,3,0),"")</f>
        <v/>
      </c>
      <c r="D140" s="101" t="str">
        <f>IFERROR(Tabela6[[#This Row],[Qtd]]*Tabela6[[#This Row],[preço unitário]],"")</f>
        <v/>
      </c>
      <c r="F140" s="98"/>
      <c r="G140" s="98"/>
      <c r="H140" s="100" t="str">
        <f>IFERROR(VLOOKUP(Tabela7[[#This Row],[Produto]],produtos,3,0),"")</f>
        <v/>
      </c>
      <c r="I140" s="101" t="str">
        <f>IFERROR(Tabela7[[#This Row],[preço unitário]]*Tabela7[[#This Row],[Qtd]],"")</f>
        <v/>
      </c>
      <c r="M140" s="106"/>
    </row>
    <row r="141" spans="1:13" x14ac:dyDescent="0.3">
      <c r="A141" s="98"/>
      <c r="B141" s="99"/>
      <c r="C141" s="100" t="str">
        <f>IFERROR(VLOOKUP(Tabela6[[#This Row],[produto]],produtos,3,0),"")</f>
        <v/>
      </c>
      <c r="D141" s="101" t="str">
        <f>IFERROR(Tabela6[[#This Row],[Qtd]]*Tabela6[[#This Row],[preço unitário]],"")</f>
        <v/>
      </c>
      <c r="F141" s="98"/>
      <c r="G141" s="98"/>
      <c r="H141" s="100" t="str">
        <f>IFERROR(VLOOKUP(Tabela7[[#This Row],[Produto]],produtos,3,0),"")</f>
        <v/>
      </c>
      <c r="I141" s="101" t="str">
        <f>IFERROR(Tabela7[[#This Row],[preço unitário]]*Tabela7[[#This Row],[Qtd]],"")</f>
        <v/>
      </c>
      <c r="M141" s="106"/>
    </row>
    <row r="142" spans="1:13" x14ac:dyDescent="0.3">
      <c r="A142" s="98"/>
      <c r="B142" s="99"/>
      <c r="C142" s="100" t="str">
        <f>IFERROR(VLOOKUP(Tabela6[[#This Row],[produto]],produtos,3,0),"")</f>
        <v/>
      </c>
      <c r="D142" s="101" t="str">
        <f>IFERROR(Tabela6[[#This Row],[Qtd]]*Tabela6[[#This Row],[preço unitário]],"")</f>
        <v/>
      </c>
      <c r="F142" s="98"/>
      <c r="G142" s="98"/>
      <c r="H142" s="100" t="str">
        <f>IFERROR(VLOOKUP(Tabela7[[#This Row],[Produto]],produtos,3,0),"")</f>
        <v/>
      </c>
      <c r="I142" s="101" t="str">
        <f>IFERROR(Tabela7[[#This Row],[preço unitário]]*Tabela7[[#This Row],[Qtd]],"")</f>
        <v/>
      </c>
      <c r="M142" s="106"/>
    </row>
    <row r="143" spans="1:13" x14ac:dyDescent="0.3">
      <c r="A143" s="98"/>
      <c r="B143" s="99"/>
      <c r="C143" s="100" t="str">
        <f>IFERROR(VLOOKUP(Tabela6[[#This Row],[produto]],produtos,3,0),"")</f>
        <v/>
      </c>
      <c r="D143" s="101" t="str">
        <f>IFERROR(Tabela6[[#This Row],[Qtd]]*Tabela6[[#This Row],[preço unitário]],"")</f>
        <v/>
      </c>
      <c r="F143" s="98"/>
      <c r="G143" s="98"/>
      <c r="H143" s="100" t="str">
        <f>IFERROR(VLOOKUP(Tabela7[[#This Row],[Produto]],produtos,3,0),"")</f>
        <v/>
      </c>
      <c r="I143" s="101" t="str">
        <f>IFERROR(Tabela7[[#This Row],[preço unitário]]*Tabela7[[#This Row],[Qtd]],"")</f>
        <v/>
      </c>
      <c r="M143" s="106"/>
    </row>
    <row r="144" spans="1:13" x14ac:dyDescent="0.3">
      <c r="A144" s="98"/>
      <c r="B144" s="99"/>
      <c r="C144" s="100" t="str">
        <f>IFERROR(VLOOKUP(Tabela6[[#This Row],[produto]],produtos,3,0),"")</f>
        <v/>
      </c>
      <c r="D144" s="101" t="str">
        <f>IFERROR(Tabela6[[#This Row],[Qtd]]*Tabela6[[#This Row],[preço unitário]],"")</f>
        <v/>
      </c>
      <c r="F144" s="98"/>
      <c r="G144" s="98"/>
      <c r="H144" s="100" t="str">
        <f>IFERROR(VLOOKUP(Tabela7[[#This Row],[Produto]],produtos,3,0),"")</f>
        <v/>
      </c>
      <c r="I144" s="101" t="str">
        <f>IFERROR(Tabela7[[#This Row],[preço unitário]]*Tabela7[[#This Row],[Qtd]],"")</f>
        <v/>
      </c>
      <c r="M144" s="106"/>
    </row>
    <row r="145" spans="1:13" x14ac:dyDescent="0.3">
      <c r="A145" s="98"/>
      <c r="B145" s="99"/>
      <c r="C145" s="100" t="str">
        <f>IFERROR(VLOOKUP(Tabela6[[#This Row],[produto]],produtos,3,0),"")</f>
        <v/>
      </c>
      <c r="D145" s="101" t="str">
        <f>IFERROR(Tabela6[[#This Row],[Qtd]]*Tabela6[[#This Row],[preço unitário]],"")</f>
        <v/>
      </c>
      <c r="F145" s="98"/>
      <c r="G145" s="98"/>
      <c r="H145" s="100" t="str">
        <f>IFERROR(VLOOKUP(Tabela7[[#This Row],[Produto]],produtos,3,0),"")</f>
        <v/>
      </c>
      <c r="I145" s="101" t="str">
        <f>IFERROR(Tabela7[[#This Row],[preço unitário]]*Tabela7[[#This Row],[Qtd]],"")</f>
        <v/>
      </c>
      <c r="M145" s="106"/>
    </row>
    <row r="146" spans="1:13" x14ac:dyDescent="0.3">
      <c r="A146" s="98"/>
      <c r="B146" s="99"/>
      <c r="C146" s="100" t="str">
        <f>IFERROR(VLOOKUP(Tabela6[[#This Row],[produto]],produtos,3,0),"")</f>
        <v/>
      </c>
      <c r="D146" s="101" t="str">
        <f>IFERROR(Tabela6[[#This Row],[Qtd]]*Tabela6[[#This Row],[preço unitário]],"")</f>
        <v/>
      </c>
      <c r="F146" s="98"/>
      <c r="G146" s="98"/>
      <c r="H146" s="100" t="str">
        <f>IFERROR(VLOOKUP(Tabela7[[#This Row],[Produto]],produtos,3,0),"")</f>
        <v/>
      </c>
      <c r="I146" s="101" t="str">
        <f>IFERROR(Tabela7[[#This Row],[preço unitário]]*Tabela7[[#This Row],[Qtd]],"")</f>
        <v/>
      </c>
      <c r="M146" s="106"/>
    </row>
    <row r="147" spans="1:13" x14ac:dyDescent="0.3">
      <c r="A147" s="98"/>
      <c r="B147" s="99"/>
      <c r="C147" s="100" t="str">
        <f>IFERROR(VLOOKUP(Tabela6[[#This Row],[produto]],produtos,3,0),"")</f>
        <v/>
      </c>
      <c r="D147" s="101" t="str">
        <f>IFERROR(Tabela6[[#This Row],[Qtd]]*Tabela6[[#This Row],[preço unitário]],"")</f>
        <v/>
      </c>
      <c r="F147" s="98"/>
      <c r="G147" s="98"/>
      <c r="H147" s="100" t="str">
        <f>IFERROR(VLOOKUP(Tabela7[[#This Row],[Produto]],produtos,3,0),"")</f>
        <v/>
      </c>
      <c r="I147" s="101" t="str">
        <f>IFERROR(Tabela7[[#This Row],[preço unitário]]*Tabela7[[#This Row],[Qtd]],"")</f>
        <v/>
      </c>
      <c r="M147" s="106"/>
    </row>
    <row r="148" spans="1:13" x14ac:dyDescent="0.3">
      <c r="A148" s="98"/>
      <c r="B148" s="99"/>
      <c r="C148" s="100" t="str">
        <f>IFERROR(VLOOKUP(Tabela6[[#This Row],[produto]],produtos,3,0),"")</f>
        <v/>
      </c>
      <c r="D148" s="101" t="str">
        <f>IFERROR(Tabela6[[#This Row],[Qtd]]*Tabela6[[#This Row],[preço unitário]],"")</f>
        <v/>
      </c>
      <c r="F148" s="98"/>
      <c r="G148" s="98"/>
      <c r="H148" s="100" t="str">
        <f>IFERROR(VLOOKUP(Tabela7[[#This Row],[Produto]],produtos,3,0),"")</f>
        <v/>
      </c>
      <c r="I148" s="101" t="str">
        <f>IFERROR(Tabela7[[#This Row],[preço unitário]]*Tabela7[[#This Row],[Qtd]],"")</f>
        <v/>
      </c>
      <c r="M148" s="106"/>
    </row>
    <row r="149" spans="1:13" x14ac:dyDescent="0.3">
      <c r="A149" s="98"/>
      <c r="B149" s="99"/>
      <c r="C149" s="100" t="str">
        <f>IFERROR(VLOOKUP(Tabela6[[#This Row],[produto]],produtos,3,0),"")</f>
        <v/>
      </c>
      <c r="D149" s="101" t="str">
        <f>IFERROR(Tabela6[[#This Row],[Qtd]]*Tabela6[[#This Row],[preço unitário]],"")</f>
        <v/>
      </c>
      <c r="F149" s="98"/>
      <c r="G149" s="98"/>
      <c r="H149" s="100" t="str">
        <f>IFERROR(VLOOKUP(Tabela7[[#This Row],[Produto]],produtos,3,0),"")</f>
        <v/>
      </c>
      <c r="I149" s="101" t="str">
        <f>IFERROR(Tabela7[[#This Row],[preço unitário]]*Tabela7[[#This Row],[Qtd]],"")</f>
        <v/>
      </c>
      <c r="M149" s="106"/>
    </row>
    <row r="150" spans="1:13" x14ac:dyDescent="0.3">
      <c r="A150" s="98"/>
      <c r="B150" s="99"/>
      <c r="C150" s="100" t="str">
        <f>IFERROR(VLOOKUP(Tabela6[[#This Row],[produto]],produtos,3,0),"")</f>
        <v/>
      </c>
      <c r="D150" s="101" t="str">
        <f>IFERROR(Tabela6[[#This Row],[Qtd]]*Tabela6[[#This Row],[preço unitário]],"")</f>
        <v/>
      </c>
      <c r="F150" s="98"/>
      <c r="G150" s="98"/>
      <c r="H150" s="100" t="str">
        <f>IFERROR(VLOOKUP(Tabela7[[#This Row],[Produto]],produtos,3,0),"")</f>
        <v/>
      </c>
      <c r="I150" s="101" t="str">
        <f>IFERROR(Tabela7[[#This Row],[preço unitário]]*Tabela7[[#This Row],[Qtd]],"")</f>
        <v/>
      </c>
      <c r="M150" s="106"/>
    </row>
    <row r="151" spans="1:13" x14ac:dyDescent="0.3">
      <c r="A151" s="98"/>
      <c r="B151" s="99"/>
      <c r="C151" s="100" t="str">
        <f>IFERROR(VLOOKUP(Tabela6[[#This Row],[produto]],produtos,3,0),"")</f>
        <v/>
      </c>
      <c r="D151" s="101" t="str">
        <f>IFERROR(Tabela6[[#This Row],[Qtd]]*Tabela6[[#This Row],[preço unitário]],"")</f>
        <v/>
      </c>
      <c r="F151" s="98"/>
      <c r="G151" s="98"/>
      <c r="H151" s="100" t="str">
        <f>IFERROR(VLOOKUP(Tabela7[[#This Row],[Produto]],produtos,3,0),"")</f>
        <v/>
      </c>
      <c r="I151" s="101" t="str">
        <f>IFERROR(Tabela7[[#This Row],[preço unitário]]*Tabela7[[#This Row],[Qtd]],"")</f>
        <v/>
      </c>
      <c r="M151" s="106"/>
    </row>
    <row r="152" spans="1:13" x14ac:dyDescent="0.3">
      <c r="A152" s="98"/>
      <c r="B152" s="99"/>
      <c r="C152" s="100" t="str">
        <f>IFERROR(VLOOKUP(Tabela6[[#This Row],[produto]],produtos,3,0),"")</f>
        <v/>
      </c>
      <c r="D152" s="101" t="str">
        <f>IFERROR(Tabela6[[#This Row],[Qtd]]*Tabela6[[#This Row],[preço unitário]],"")</f>
        <v/>
      </c>
      <c r="F152" s="98"/>
      <c r="G152" s="98"/>
      <c r="H152" s="100" t="str">
        <f>IFERROR(VLOOKUP(Tabela7[[#This Row],[Produto]],produtos,3,0),"")</f>
        <v/>
      </c>
      <c r="I152" s="101" t="str">
        <f>IFERROR(Tabela7[[#This Row],[preço unitário]]*Tabela7[[#This Row],[Qtd]],"")</f>
        <v/>
      </c>
      <c r="M152" s="106"/>
    </row>
    <row r="153" spans="1:13" x14ac:dyDescent="0.3">
      <c r="A153" s="98"/>
      <c r="B153" s="99"/>
      <c r="C153" s="100" t="str">
        <f>IFERROR(VLOOKUP(Tabela6[[#This Row],[produto]],produtos,3,0),"")</f>
        <v/>
      </c>
      <c r="D153" s="101" t="str">
        <f>IFERROR(Tabela6[[#This Row],[Qtd]]*Tabela6[[#This Row],[preço unitário]],"")</f>
        <v/>
      </c>
      <c r="F153" s="98"/>
      <c r="G153" s="98"/>
      <c r="H153" s="100" t="str">
        <f>IFERROR(VLOOKUP(Tabela7[[#This Row],[Produto]],produtos,3,0),"")</f>
        <v/>
      </c>
      <c r="I153" s="101" t="str">
        <f>IFERROR(Tabela7[[#This Row],[preço unitário]]*Tabela7[[#This Row],[Qtd]],"")</f>
        <v/>
      </c>
      <c r="M153" s="106"/>
    </row>
    <row r="154" spans="1:13" x14ac:dyDescent="0.3">
      <c r="A154" s="98"/>
      <c r="B154" s="99"/>
      <c r="C154" s="100" t="str">
        <f>IFERROR(VLOOKUP(Tabela6[[#This Row],[produto]],produtos,3,0),"")</f>
        <v/>
      </c>
      <c r="D154" s="101" t="str">
        <f>IFERROR(Tabela6[[#This Row],[Qtd]]*Tabela6[[#This Row],[preço unitário]],"")</f>
        <v/>
      </c>
      <c r="F154" s="98"/>
      <c r="G154" s="98"/>
      <c r="H154" s="100" t="str">
        <f>IFERROR(VLOOKUP(Tabela7[[#This Row],[Produto]],produtos,3,0),"")</f>
        <v/>
      </c>
      <c r="I154" s="101" t="str">
        <f>IFERROR(Tabela7[[#This Row],[preço unitário]]*Tabela7[[#This Row],[Qtd]],"")</f>
        <v/>
      </c>
      <c r="M154" s="106"/>
    </row>
    <row r="155" spans="1:13" x14ac:dyDescent="0.3">
      <c r="A155" s="98"/>
      <c r="B155" s="99"/>
      <c r="C155" s="100" t="str">
        <f>IFERROR(VLOOKUP(Tabela6[[#This Row],[produto]],produtos,3,0),"")</f>
        <v/>
      </c>
      <c r="D155" s="101" t="str">
        <f>IFERROR(Tabela6[[#This Row],[Qtd]]*Tabela6[[#This Row],[preço unitário]],"")</f>
        <v/>
      </c>
      <c r="F155" s="98"/>
      <c r="G155" s="98"/>
      <c r="H155" s="100" t="str">
        <f>IFERROR(VLOOKUP(Tabela7[[#This Row],[Produto]],produtos,3,0),"")</f>
        <v/>
      </c>
      <c r="I155" s="101" t="str">
        <f>IFERROR(Tabela7[[#This Row],[preço unitário]]*Tabela7[[#This Row],[Qtd]],"")</f>
        <v/>
      </c>
      <c r="M155" s="106"/>
    </row>
    <row r="156" spans="1:13" x14ac:dyDescent="0.3">
      <c r="A156" s="98"/>
      <c r="B156" s="99"/>
      <c r="C156" s="100" t="str">
        <f>IFERROR(VLOOKUP(Tabela6[[#This Row],[produto]],produtos,3,0),"")</f>
        <v/>
      </c>
      <c r="D156" s="101" t="str">
        <f>IFERROR(Tabela6[[#This Row],[Qtd]]*Tabela6[[#This Row],[preço unitário]],"")</f>
        <v/>
      </c>
      <c r="F156" s="98"/>
      <c r="G156" s="98"/>
      <c r="H156" s="100" t="str">
        <f>IFERROR(VLOOKUP(Tabela7[[#This Row],[Produto]],produtos,3,0),"")</f>
        <v/>
      </c>
      <c r="I156" s="101" t="str">
        <f>IFERROR(Tabela7[[#This Row],[preço unitário]]*Tabela7[[#This Row],[Qtd]],"")</f>
        <v/>
      </c>
      <c r="M156" s="106"/>
    </row>
    <row r="157" spans="1:13" x14ac:dyDescent="0.3">
      <c r="A157" s="98"/>
      <c r="B157" s="99"/>
      <c r="C157" s="100" t="str">
        <f>IFERROR(VLOOKUP(Tabela6[[#This Row],[produto]],produtos,3,0),"")</f>
        <v/>
      </c>
      <c r="D157" s="101" t="str">
        <f>IFERROR(Tabela6[[#This Row],[Qtd]]*Tabela6[[#This Row],[preço unitário]],"")</f>
        <v/>
      </c>
      <c r="F157" s="98"/>
      <c r="G157" s="98"/>
      <c r="H157" s="100" t="str">
        <f>IFERROR(VLOOKUP(Tabela7[[#This Row],[Produto]],produtos,3,0),"")</f>
        <v/>
      </c>
      <c r="I157" s="101" t="str">
        <f>IFERROR(Tabela7[[#This Row],[preço unitário]]*Tabela7[[#This Row],[Qtd]],"")</f>
        <v/>
      </c>
      <c r="M157" s="106"/>
    </row>
    <row r="158" spans="1:13" x14ac:dyDescent="0.3">
      <c r="A158" s="98"/>
      <c r="B158" s="99"/>
      <c r="C158" s="100" t="str">
        <f>IFERROR(VLOOKUP(Tabela6[[#This Row],[produto]],produtos,3,0),"")</f>
        <v/>
      </c>
      <c r="D158" s="101" t="str">
        <f>IFERROR(Tabela6[[#This Row],[Qtd]]*Tabela6[[#This Row],[preço unitário]],"")</f>
        <v/>
      </c>
      <c r="F158" s="98"/>
      <c r="G158" s="98"/>
      <c r="H158" s="100" t="str">
        <f>IFERROR(VLOOKUP(Tabela7[[#This Row],[Produto]],produtos,3,0),"")</f>
        <v/>
      </c>
      <c r="I158" s="101" t="str">
        <f>IFERROR(Tabela7[[#This Row],[preço unitário]]*Tabela7[[#This Row],[Qtd]],"")</f>
        <v/>
      </c>
      <c r="M158" s="106"/>
    </row>
    <row r="159" spans="1:13" x14ac:dyDescent="0.3">
      <c r="A159" s="98"/>
      <c r="B159" s="99"/>
      <c r="C159" s="100" t="str">
        <f>IFERROR(VLOOKUP(Tabela6[[#This Row],[produto]],produtos,3,0),"")</f>
        <v/>
      </c>
      <c r="D159" s="101" t="str">
        <f>IFERROR(Tabela6[[#This Row],[Qtd]]*Tabela6[[#This Row],[preço unitário]],"")</f>
        <v/>
      </c>
      <c r="F159" s="98"/>
      <c r="G159" s="98"/>
      <c r="H159" s="100" t="str">
        <f>IFERROR(VLOOKUP(Tabela7[[#This Row],[Produto]],produtos,3,0),"")</f>
        <v/>
      </c>
      <c r="I159" s="101" t="str">
        <f>IFERROR(Tabela7[[#This Row],[preço unitário]]*Tabela7[[#This Row],[Qtd]],"")</f>
        <v/>
      </c>
      <c r="M159" s="106"/>
    </row>
    <row r="160" spans="1:13" x14ac:dyDescent="0.3">
      <c r="A160" s="98"/>
      <c r="B160" s="99"/>
      <c r="C160" s="100" t="str">
        <f>IFERROR(VLOOKUP(Tabela6[[#This Row],[produto]],produtos,3,0),"")</f>
        <v/>
      </c>
      <c r="D160" s="101" t="str">
        <f>IFERROR(Tabela6[[#This Row],[Qtd]]*Tabela6[[#This Row],[preço unitário]],"")</f>
        <v/>
      </c>
      <c r="F160" s="98"/>
      <c r="G160" s="98"/>
      <c r="H160" s="100" t="str">
        <f>IFERROR(VLOOKUP(Tabela7[[#This Row],[Produto]],produtos,3,0),"")</f>
        <v/>
      </c>
      <c r="I160" s="101" t="str">
        <f>IFERROR(Tabela7[[#This Row],[preço unitário]]*Tabela7[[#This Row],[Qtd]],"")</f>
        <v/>
      </c>
      <c r="M160" s="106"/>
    </row>
    <row r="161" spans="1:13" x14ac:dyDescent="0.3">
      <c r="A161" s="98"/>
      <c r="B161" s="99"/>
      <c r="C161" s="100" t="str">
        <f>IFERROR(VLOOKUP(Tabela6[[#This Row],[produto]],produtos,3,0),"")</f>
        <v/>
      </c>
      <c r="D161" s="101" t="str">
        <f>IFERROR(Tabela6[[#This Row],[Qtd]]*Tabela6[[#This Row],[preço unitário]],"")</f>
        <v/>
      </c>
      <c r="F161" s="98"/>
      <c r="G161" s="98"/>
      <c r="H161" s="100" t="str">
        <f>IFERROR(VLOOKUP(Tabela7[[#This Row],[Produto]],produtos,3,0),"")</f>
        <v/>
      </c>
      <c r="I161" s="101" t="str">
        <f>IFERROR(Tabela7[[#This Row],[preço unitário]]*Tabela7[[#This Row],[Qtd]],"")</f>
        <v/>
      </c>
      <c r="M161" s="106"/>
    </row>
    <row r="162" spans="1:13" x14ac:dyDescent="0.3">
      <c r="A162" s="98"/>
      <c r="B162" s="99"/>
      <c r="C162" s="100" t="str">
        <f>IFERROR(VLOOKUP(Tabela6[[#This Row],[produto]],produtos,3,0),"")</f>
        <v/>
      </c>
      <c r="D162" s="101" t="str">
        <f>IFERROR(Tabela6[[#This Row],[Qtd]]*Tabela6[[#This Row],[preço unitário]],"")</f>
        <v/>
      </c>
      <c r="F162" s="98"/>
      <c r="G162" s="98"/>
      <c r="H162" s="100" t="str">
        <f>IFERROR(VLOOKUP(Tabela7[[#This Row],[Produto]],produtos,3,0),"")</f>
        <v/>
      </c>
      <c r="I162" s="101" t="str">
        <f>IFERROR(Tabela7[[#This Row],[preço unitário]]*Tabela7[[#This Row],[Qtd]],"")</f>
        <v/>
      </c>
      <c r="M162" s="106"/>
    </row>
    <row r="163" spans="1:13" x14ac:dyDescent="0.3">
      <c r="A163" s="98"/>
      <c r="B163" s="99"/>
      <c r="C163" s="100" t="str">
        <f>IFERROR(VLOOKUP(Tabela6[[#This Row],[produto]],produtos,3,0),"")</f>
        <v/>
      </c>
      <c r="D163" s="101" t="str">
        <f>IFERROR(Tabela6[[#This Row],[Qtd]]*Tabela6[[#This Row],[preço unitário]],"")</f>
        <v/>
      </c>
      <c r="F163" s="98"/>
      <c r="G163" s="98"/>
      <c r="H163" s="100" t="str">
        <f>IFERROR(VLOOKUP(Tabela7[[#This Row],[Produto]],produtos,3,0),"")</f>
        <v/>
      </c>
      <c r="I163" s="101" t="str">
        <f>IFERROR(Tabela7[[#This Row],[preço unitário]]*Tabela7[[#This Row],[Qtd]],"")</f>
        <v/>
      </c>
      <c r="M163" s="106"/>
    </row>
    <row r="164" spans="1:13" x14ac:dyDescent="0.3">
      <c r="A164" s="98"/>
      <c r="B164" s="99"/>
      <c r="C164" s="100" t="str">
        <f>IFERROR(VLOOKUP(Tabela6[[#This Row],[produto]],produtos,3,0),"")</f>
        <v/>
      </c>
      <c r="D164" s="101" t="str">
        <f>IFERROR(Tabela6[[#This Row],[Qtd]]*Tabela6[[#This Row],[preço unitário]],"")</f>
        <v/>
      </c>
      <c r="F164" s="98"/>
      <c r="G164" s="98"/>
      <c r="H164" s="100" t="str">
        <f>IFERROR(VLOOKUP(Tabela7[[#This Row],[Produto]],produtos,3,0),"")</f>
        <v/>
      </c>
      <c r="I164" s="101" t="str">
        <f>IFERROR(Tabela7[[#This Row],[preço unitário]]*Tabela7[[#This Row],[Qtd]],"")</f>
        <v/>
      </c>
      <c r="M164" s="106"/>
    </row>
    <row r="165" spans="1:13" x14ac:dyDescent="0.3">
      <c r="A165" s="98"/>
      <c r="B165" s="99"/>
      <c r="C165" s="100" t="str">
        <f>IFERROR(VLOOKUP(Tabela6[[#This Row],[produto]],produtos,3,0),"")</f>
        <v/>
      </c>
      <c r="D165" s="101" t="str">
        <f>IFERROR(Tabela6[[#This Row],[Qtd]]*Tabela6[[#This Row],[preço unitário]],"")</f>
        <v/>
      </c>
      <c r="F165" s="98"/>
      <c r="G165" s="98"/>
      <c r="H165" s="100" t="str">
        <f>IFERROR(VLOOKUP(Tabela7[[#This Row],[Produto]],produtos,3,0),"")</f>
        <v/>
      </c>
      <c r="I165" s="101" t="str">
        <f>IFERROR(Tabela7[[#This Row],[preço unitário]]*Tabela7[[#This Row],[Qtd]],"")</f>
        <v/>
      </c>
      <c r="M165" s="106"/>
    </row>
    <row r="166" spans="1:13" x14ac:dyDescent="0.3">
      <c r="A166" s="98"/>
      <c r="B166" s="99"/>
      <c r="C166" s="100" t="str">
        <f>IFERROR(VLOOKUP(Tabela6[[#This Row],[produto]],produtos,3,0),"")</f>
        <v/>
      </c>
      <c r="D166" s="101" t="str">
        <f>IFERROR(Tabela6[[#This Row],[Qtd]]*Tabela6[[#This Row],[preço unitário]],"")</f>
        <v/>
      </c>
      <c r="F166" s="98"/>
      <c r="G166" s="98"/>
      <c r="H166" s="100" t="str">
        <f>IFERROR(VLOOKUP(Tabela7[[#This Row],[Produto]],produtos,3,0),"")</f>
        <v/>
      </c>
      <c r="I166" s="101" t="str">
        <f>IFERROR(Tabela7[[#This Row],[preço unitário]]*Tabela7[[#This Row],[Qtd]],"")</f>
        <v/>
      </c>
      <c r="M166" s="106"/>
    </row>
    <row r="167" spans="1:13" x14ac:dyDescent="0.3">
      <c r="A167" s="98"/>
      <c r="B167" s="99"/>
      <c r="C167" s="100" t="str">
        <f>IFERROR(VLOOKUP(Tabela6[[#This Row],[produto]],produtos,3,0),"")</f>
        <v/>
      </c>
      <c r="D167" s="101" t="str">
        <f>IFERROR(Tabela6[[#This Row],[Qtd]]*Tabela6[[#This Row],[preço unitário]],"")</f>
        <v/>
      </c>
      <c r="F167" s="98"/>
      <c r="G167" s="98"/>
      <c r="H167" s="100" t="str">
        <f>IFERROR(VLOOKUP(Tabela7[[#This Row],[Produto]],produtos,3,0),"")</f>
        <v/>
      </c>
      <c r="I167" s="101" t="str">
        <f>IFERROR(Tabela7[[#This Row],[preço unitário]]*Tabela7[[#This Row],[Qtd]],"")</f>
        <v/>
      </c>
      <c r="M167" s="106"/>
    </row>
    <row r="168" spans="1:13" x14ac:dyDescent="0.3">
      <c r="A168" s="98"/>
      <c r="B168" s="99"/>
      <c r="C168" s="100" t="str">
        <f>IFERROR(VLOOKUP(Tabela6[[#This Row],[produto]],produtos,3,0),"")</f>
        <v/>
      </c>
      <c r="D168" s="101" t="str">
        <f>IFERROR(Tabela6[[#This Row],[Qtd]]*Tabela6[[#This Row],[preço unitário]],"")</f>
        <v/>
      </c>
      <c r="F168" s="98"/>
      <c r="G168" s="98"/>
      <c r="H168" s="100" t="str">
        <f>IFERROR(VLOOKUP(Tabela7[[#This Row],[Produto]],produtos,3,0),"")</f>
        <v/>
      </c>
      <c r="I168" s="101" t="str">
        <f>IFERROR(Tabela7[[#This Row],[preço unitário]]*Tabela7[[#This Row],[Qtd]],"")</f>
        <v/>
      </c>
      <c r="M168" s="106"/>
    </row>
    <row r="169" spans="1:13" x14ac:dyDescent="0.3">
      <c r="A169" s="98"/>
      <c r="B169" s="99"/>
      <c r="C169" s="100" t="str">
        <f>IFERROR(VLOOKUP(Tabela6[[#This Row],[produto]],produtos,3,0),"")</f>
        <v/>
      </c>
      <c r="D169" s="101" t="str">
        <f>IFERROR(Tabela6[[#This Row],[Qtd]]*Tabela6[[#This Row],[preço unitário]],"")</f>
        <v/>
      </c>
      <c r="F169" s="98"/>
      <c r="G169" s="98"/>
      <c r="H169" s="100" t="str">
        <f>IFERROR(VLOOKUP(Tabela7[[#This Row],[Produto]],produtos,3,0),"")</f>
        <v/>
      </c>
      <c r="I169" s="101" t="str">
        <f>IFERROR(Tabela7[[#This Row],[preço unitário]]*Tabela7[[#This Row],[Qtd]],"")</f>
        <v/>
      </c>
      <c r="M169" s="106"/>
    </row>
    <row r="170" spans="1:13" x14ac:dyDescent="0.3">
      <c r="A170" s="98"/>
      <c r="B170" s="99"/>
      <c r="C170" s="100" t="str">
        <f>IFERROR(VLOOKUP(Tabela6[[#This Row],[produto]],produtos,3,0),"")</f>
        <v/>
      </c>
      <c r="D170" s="101" t="str">
        <f>IFERROR(Tabela6[[#This Row],[Qtd]]*Tabela6[[#This Row],[preço unitário]],"")</f>
        <v/>
      </c>
      <c r="F170" s="98"/>
      <c r="G170" s="98"/>
      <c r="H170" s="100" t="str">
        <f>IFERROR(VLOOKUP(Tabela7[[#This Row],[Produto]],produtos,3,0),"")</f>
        <v/>
      </c>
      <c r="I170" s="101" t="str">
        <f>IFERROR(Tabela7[[#This Row],[preço unitário]]*Tabela7[[#This Row],[Qtd]],"")</f>
        <v/>
      </c>
      <c r="M170" s="106"/>
    </row>
    <row r="171" spans="1:13" x14ac:dyDescent="0.3">
      <c r="A171" s="98"/>
      <c r="B171" s="99"/>
      <c r="C171" s="100" t="str">
        <f>IFERROR(VLOOKUP(Tabela6[[#This Row],[produto]],produtos,3,0),"")</f>
        <v/>
      </c>
      <c r="D171" s="101" t="str">
        <f>IFERROR(Tabela6[[#This Row],[Qtd]]*Tabela6[[#This Row],[preço unitário]],"")</f>
        <v/>
      </c>
      <c r="F171" s="98"/>
      <c r="G171" s="98"/>
      <c r="H171" s="100" t="str">
        <f>IFERROR(VLOOKUP(Tabela7[[#This Row],[Produto]],produtos,3,0),"")</f>
        <v/>
      </c>
      <c r="I171" s="101" t="str">
        <f>IFERROR(Tabela7[[#This Row],[preço unitário]]*Tabela7[[#This Row],[Qtd]],"")</f>
        <v/>
      </c>
      <c r="M171" s="106"/>
    </row>
    <row r="172" spans="1:13" x14ac:dyDescent="0.3">
      <c r="A172" s="98"/>
      <c r="B172" s="99"/>
      <c r="C172" s="100" t="str">
        <f>IFERROR(VLOOKUP(Tabela6[[#This Row],[produto]],produtos,3,0),"")</f>
        <v/>
      </c>
      <c r="D172" s="101" t="str">
        <f>IFERROR(Tabela6[[#This Row],[Qtd]]*Tabela6[[#This Row],[preço unitário]],"")</f>
        <v/>
      </c>
      <c r="F172" s="98"/>
      <c r="G172" s="98"/>
      <c r="H172" s="100" t="str">
        <f>IFERROR(VLOOKUP(Tabela7[[#This Row],[Produto]],produtos,3,0),"")</f>
        <v/>
      </c>
      <c r="I172" s="101" t="str">
        <f>IFERROR(Tabela7[[#This Row],[preço unitário]]*Tabela7[[#This Row],[Qtd]],"")</f>
        <v/>
      </c>
      <c r="M172" s="106"/>
    </row>
    <row r="173" spans="1:13" x14ac:dyDescent="0.3">
      <c r="A173" s="98"/>
      <c r="B173" s="99"/>
      <c r="C173" s="100" t="str">
        <f>IFERROR(VLOOKUP(Tabela6[[#This Row],[produto]],produtos,3,0),"")</f>
        <v/>
      </c>
      <c r="D173" s="101" t="str">
        <f>IFERROR(Tabela6[[#This Row],[Qtd]]*Tabela6[[#This Row],[preço unitário]],"")</f>
        <v/>
      </c>
      <c r="F173" s="98"/>
      <c r="G173" s="98"/>
      <c r="H173" s="100" t="str">
        <f>IFERROR(VLOOKUP(Tabela7[[#This Row],[Produto]],produtos,3,0),"")</f>
        <v/>
      </c>
      <c r="I173" s="101" t="str">
        <f>IFERROR(Tabela7[[#This Row],[preço unitário]]*Tabela7[[#This Row],[Qtd]],"")</f>
        <v/>
      </c>
      <c r="M173" s="106"/>
    </row>
    <row r="174" spans="1:13" x14ac:dyDescent="0.3">
      <c r="A174" s="98"/>
      <c r="B174" s="99"/>
      <c r="C174" s="100" t="str">
        <f>IFERROR(VLOOKUP(Tabela6[[#This Row],[produto]],produtos,3,0),"")</f>
        <v/>
      </c>
      <c r="D174" s="101" t="str">
        <f>IFERROR(Tabela6[[#This Row],[Qtd]]*Tabela6[[#This Row],[preço unitário]],"")</f>
        <v/>
      </c>
      <c r="F174" s="98"/>
      <c r="G174" s="98"/>
      <c r="H174" s="100" t="str">
        <f>IFERROR(VLOOKUP(Tabela7[[#This Row],[Produto]],produtos,3,0),"")</f>
        <v/>
      </c>
      <c r="I174" s="101" t="str">
        <f>IFERROR(Tabela7[[#This Row],[preço unitário]]*Tabela7[[#This Row],[Qtd]],"")</f>
        <v/>
      </c>
      <c r="M174" s="106"/>
    </row>
    <row r="175" spans="1:13" x14ac:dyDescent="0.3">
      <c r="A175" s="98"/>
      <c r="B175" s="99"/>
      <c r="C175" s="100" t="str">
        <f>IFERROR(VLOOKUP(Tabela6[[#This Row],[produto]],produtos,3,0),"")</f>
        <v/>
      </c>
      <c r="D175" s="101" t="str">
        <f>IFERROR(Tabela6[[#This Row],[Qtd]]*Tabela6[[#This Row],[preço unitário]],"")</f>
        <v/>
      </c>
      <c r="F175" s="98"/>
      <c r="G175" s="98"/>
      <c r="H175" s="100" t="str">
        <f>IFERROR(VLOOKUP(Tabela7[[#This Row],[Produto]],produtos,3,0),"")</f>
        <v/>
      </c>
      <c r="I175" s="101" t="str">
        <f>IFERROR(Tabela7[[#This Row],[preço unitário]]*Tabela7[[#This Row],[Qtd]],"")</f>
        <v/>
      </c>
      <c r="M175" s="106"/>
    </row>
    <row r="176" spans="1:13" x14ac:dyDescent="0.3">
      <c r="A176" s="98"/>
      <c r="B176" s="99"/>
      <c r="C176" s="100" t="str">
        <f>IFERROR(VLOOKUP(Tabela6[[#This Row],[produto]],produtos,3,0),"")</f>
        <v/>
      </c>
      <c r="D176" s="101" t="str">
        <f>IFERROR(Tabela6[[#This Row],[Qtd]]*Tabela6[[#This Row],[preço unitário]],"")</f>
        <v/>
      </c>
      <c r="F176" s="98"/>
      <c r="G176" s="98"/>
      <c r="H176" s="100" t="str">
        <f>IFERROR(VLOOKUP(Tabela7[[#This Row],[Produto]],produtos,3,0),"")</f>
        <v/>
      </c>
      <c r="I176" s="101" t="str">
        <f>IFERROR(Tabela7[[#This Row],[preço unitário]]*Tabela7[[#This Row],[Qtd]],"")</f>
        <v/>
      </c>
      <c r="M176" s="106"/>
    </row>
    <row r="177" spans="1:13" x14ac:dyDescent="0.3">
      <c r="A177" s="98"/>
      <c r="B177" s="99"/>
      <c r="C177" s="100" t="str">
        <f>IFERROR(VLOOKUP(Tabela6[[#This Row],[produto]],produtos,3,0),"")</f>
        <v/>
      </c>
      <c r="D177" s="101" t="str">
        <f>IFERROR(Tabela6[[#This Row],[Qtd]]*Tabela6[[#This Row],[preço unitário]],"")</f>
        <v/>
      </c>
      <c r="F177" s="98"/>
      <c r="G177" s="98"/>
      <c r="H177" s="100" t="str">
        <f>IFERROR(VLOOKUP(Tabela7[[#This Row],[Produto]],produtos,3,0),"")</f>
        <v/>
      </c>
      <c r="I177" s="101" t="str">
        <f>IFERROR(Tabela7[[#This Row],[preço unitário]]*Tabela7[[#This Row],[Qtd]],"")</f>
        <v/>
      </c>
      <c r="M177" s="106"/>
    </row>
    <row r="178" spans="1:13" x14ac:dyDescent="0.3">
      <c r="A178" s="98"/>
      <c r="B178" s="99"/>
      <c r="C178" s="100" t="str">
        <f>IFERROR(VLOOKUP(Tabela6[[#This Row],[produto]],produtos,3,0),"")</f>
        <v/>
      </c>
      <c r="D178" s="101" t="str">
        <f>IFERROR(Tabela6[[#This Row],[Qtd]]*Tabela6[[#This Row],[preço unitário]],"")</f>
        <v/>
      </c>
      <c r="F178" s="98"/>
      <c r="G178" s="98"/>
      <c r="H178" s="100" t="str">
        <f>IFERROR(VLOOKUP(Tabela7[[#This Row],[Produto]],produtos,3,0),"")</f>
        <v/>
      </c>
      <c r="I178" s="101" t="str">
        <f>IFERROR(Tabela7[[#This Row],[preço unitário]]*Tabela7[[#This Row],[Qtd]],"")</f>
        <v/>
      </c>
      <c r="M178" s="106"/>
    </row>
    <row r="179" spans="1:13" x14ac:dyDescent="0.3">
      <c r="A179" s="98"/>
      <c r="B179" s="99"/>
      <c r="C179" s="100" t="str">
        <f>IFERROR(VLOOKUP(Tabela6[[#This Row],[produto]],produtos,3,0),"")</f>
        <v/>
      </c>
      <c r="D179" s="101" t="str">
        <f>IFERROR(Tabela6[[#This Row],[Qtd]]*Tabela6[[#This Row],[preço unitário]],"")</f>
        <v/>
      </c>
      <c r="F179" s="98"/>
      <c r="G179" s="98"/>
      <c r="H179" s="100" t="str">
        <f>IFERROR(VLOOKUP(Tabela7[[#This Row],[Produto]],produtos,3,0),"")</f>
        <v/>
      </c>
      <c r="I179" s="101" t="str">
        <f>IFERROR(Tabela7[[#This Row],[preço unitário]]*Tabela7[[#This Row],[Qtd]],"")</f>
        <v/>
      </c>
      <c r="M179" s="106"/>
    </row>
    <row r="180" spans="1:13" x14ac:dyDescent="0.3">
      <c r="A180" s="98"/>
      <c r="B180" s="99"/>
      <c r="C180" s="100" t="str">
        <f>IFERROR(VLOOKUP(Tabela6[[#This Row],[produto]],produtos,3,0),"")</f>
        <v/>
      </c>
      <c r="D180" s="101" t="str">
        <f>IFERROR(Tabela6[[#This Row],[Qtd]]*Tabela6[[#This Row],[preço unitário]],"")</f>
        <v/>
      </c>
      <c r="F180" s="98"/>
      <c r="G180" s="98"/>
      <c r="H180" s="100" t="str">
        <f>IFERROR(VLOOKUP(Tabela7[[#This Row],[Produto]],produtos,3,0),"")</f>
        <v/>
      </c>
      <c r="I180" s="101" t="str">
        <f>IFERROR(Tabela7[[#This Row],[preço unitário]]*Tabela7[[#This Row],[Qtd]],"")</f>
        <v/>
      </c>
      <c r="M180" s="106"/>
    </row>
    <row r="181" spans="1:13" x14ac:dyDescent="0.3">
      <c r="A181" s="98"/>
      <c r="B181" s="99"/>
      <c r="C181" s="100" t="str">
        <f>IFERROR(VLOOKUP(Tabela6[[#This Row],[produto]],produtos,3,0),"")</f>
        <v/>
      </c>
      <c r="D181" s="101" t="str">
        <f>IFERROR(Tabela6[[#This Row],[Qtd]]*Tabela6[[#This Row],[preço unitário]],"")</f>
        <v/>
      </c>
      <c r="F181" s="98"/>
      <c r="G181" s="98"/>
      <c r="H181" s="100" t="str">
        <f>IFERROR(VLOOKUP(Tabela7[[#This Row],[Produto]],produtos,3,0),"")</f>
        <v/>
      </c>
      <c r="I181" s="101" t="str">
        <f>IFERROR(Tabela7[[#This Row],[preço unitário]]*Tabela7[[#This Row],[Qtd]],"")</f>
        <v/>
      </c>
      <c r="M181" s="106"/>
    </row>
    <row r="182" spans="1:13" x14ac:dyDescent="0.3">
      <c r="A182" s="98"/>
      <c r="B182" s="99"/>
      <c r="C182" s="100" t="str">
        <f>IFERROR(VLOOKUP(Tabela6[[#This Row],[produto]],produtos,3,0),"")</f>
        <v/>
      </c>
      <c r="D182" s="101" t="str">
        <f>IFERROR(Tabela6[[#This Row],[Qtd]]*Tabela6[[#This Row],[preço unitário]],"")</f>
        <v/>
      </c>
      <c r="F182" s="98"/>
      <c r="G182" s="98"/>
      <c r="H182" s="100" t="str">
        <f>IFERROR(VLOOKUP(Tabela7[[#This Row],[Produto]],produtos,3,0),"")</f>
        <v/>
      </c>
      <c r="I182" s="101" t="str">
        <f>IFERROR(Tabela7[[#This Row],[preço unitário]]*Tabela7[[#This Row],[Qtd]],"")</f>
        <v/>
      </c>
      <c r="M182" s="106"/>
    </row>
    <row r="183" spans="1:13" x14ac:dyDescent="0.3">
      <c r="A183" s="98"/>
      <c r="B183" s="99"/>
      <c r="C183" s="100" t="str">
        <f>IFERROR(VLOOKUP(Tabela6[[#This Row],[produto]],produtos,3,0),"")</f>
        <v/>
      </c>
      <c r="D183" s="101" t="str">
        <f>IFERROR(Tabela6[[#This Row],[Qtd]]*Tabela6[[#This Row],[preço unitário]],"")</f>
        <v/>
      </c>
      <c r="F183" s="98"/>
      <c r="G183" s="98"/>
      <c r="H183" s="100" t="str">
        <f>IFERROR(VLOOKUP(Tabela7[[#This Row],[Produto]],produtos,3,0),"")</f>
        <v/>
      </c>
      <c r="I183" s="101" t="str">
        <f>IFERROR(Tabela7[[#This Row],[preço unitário]]*Tabela7[[#This Row],[Qtd]],"")</f>
        <v/>
      </c>
      <c r="M183" s="106"/>
    </row>
    <row r="184" spans="1:13" x14ac:dyDescent="0.3">
      <c r="A184" s="98"/>
      <c r="B184" s="99"/>
      <c r="C184" s="100" t="str">
        <f>IFERROR(VLOOKUP(Tabela6[[#This Row],[produto]],produtos,3,0),"")</f>
        <v/>
      </c>
      <c r="D184" s="101" t="str">
        <f>IFERROR(Tabela6[[#This Row],[Qtd]]*Tabela6[[#This Row],[preço unitário]],"")</f>
        <v/>
      </c>
      <c r="F184" s="98"/>
      <c r="G184" s="98"/>
      <c r="H184" s="100" t="str">
        <f>IFERROR(VLOOKUP(Tabela7[[#This Row],[Produto]],produtos,3,0),"")</f>
        <v/>
      </c>
      <c r="I184" s="101" t="str">
        <f>IFERROR(Tabela7[[#This Row],[preço unitário]]*Tabela7[[#This Row],[Qtd]],"")</f>
        <v/>
      </c>
      <c r="M184" s="106"/>
    </row>
    <row r="185" spans="1:13" x14ac:dyDescent="0.3">
      <c r="A185" s="98"/>
      <c r="B185" s="99"/>
      <c r="C185" s="100" t="str">
        <f>IFERROR(VLOOKUP(Tabela6[[#This Row],[produto]],produtos,3,0),"")</f>
        <v/>
      </c>
      <c r="D185" s="101" t="str">
        <f>IFERROR(Tabela6[[#This Row],[Qtd]]*Tabela6[[#This Row],[preço unitário]],"")</f>
        <v/>
      </c>
      <c r="F185" s="98"/>
      <c r="G185" s="98"/>
      <c r="H185" s="100" t="str">
        <f>IFERROR(VLOOKUP(Tabela7[[#This Row],[Produto]],produtos,3,0),"")</f>
        <v/>
      </c>
      <c r="I185" s="101" t="str">
        <f>IFERROR(Tabela7[[#This Row],[preço unitário]]*Tabela7[[#This Row],[Qtd]],"")</f>
        <v/>
      </c>
      <c r="M185" s="106"/>
    </row>
    <row r="186" spans="1:13" x14ac:dyDescent="0.3">
      <c r="A186" s="98"/>
      <c r="B186" s="99"/>
      <c r="C186" s="100" t="str">
        <f>IFERROR(VLOOKUP(Tabela6[[#This Row],[produto]],produtos,3,0),"")</f>
        <v/>
      </c>
      <c r="D186" s="101" t="str">
        <f>IFERROR(Tabela6[[#This Row],[Qtd]]*Tabela6[[#This Row],[preço unitário]],"")</f>
        <v/>
      </c>
      <c r="F186" s="98"/>
      <c r="G186" s="98"/>
      <c r="H186" s="100" t="str">
        <f>IFERROR(VLOOKUP(Tabela7[[#This Row],[Produto]],produtos,3,0),"")</f>
        <v/>
      </c>
      <c r="I186" s="101" t="str">
        <f>IFERROR(Tabela7[[#This Row],[preço unitário]]*Tabela7[[#This Row],[Qtd]],"")</f>
        <v/>
      </c>
      <c r="M186" s="106"/>
    </row>
    <row r="187" spans="1:13" x14ac:dyDescent="0.3">
      <c r="A187" s="98"/>
      <c r="B187" s="99"/>
      <c r="C187" s="100" t="str">
        <f>IFERROR(VLOOKUP(Tabela6[[#This Row],[produto]],produtos,3,0),"")</f>
        <v/>
      </c>
      <c r="D187" s="101" t="str">
        <f>IFERROR(Tabela6[[#This Row],[Qtd]]*Tabela6[[#This Row],[preço unitário]],"")</f>
        <v/>
      </c>
      <c r="F187" s="98"/>
      <c r="G187" s="98"/>
      <c r="H187" s="100" t="str">
        <f>IFERROR(VLOOKUP(Tabela7[[#This Row],[Produto]],produtos,3,0),"")</f>
        <v/>
      </c>
      <c r="I187" s="101" t="str">
        <f>IFERROR(Tabela7[[#This Row],[preço unitário]]*Tabela7[[#This Row],[Qtd]],"")</f>
        <v/>
      </c>
      <c r="M187" s="106"/>
    </row>
    <row r="188" spans="1:13" x14ac:dyDescent="0.3">
      <c r="A188" s="98"/>
      <c r="B188" s="99"/>
      <c r="C188" s="100" t="str">
        <f>IFERROR(VLOOKUP(Tabela6[[#This Row],[produto]],produtos,3,0),"")</f>
        <v/>
      </c>
      <c r="D188" s="101" t="str">
        <f>IFERROR(Tabela6[[#This Row],[Qtd]]*Tabela6[[#This Row],[preço unitário]],"")</f>
        <v/>
      </c>
      <c r="F188" s="98"/>
      <c r="G188" s="98"/>
      <c r="H188" s="100" t="str">
        <f>IFERROR(VLOOKUP(Tabela7[[#This Row],[Produto]],produtos,3,0),"")</f>
        <v/>
      </c>
      <c r="I188" s="101" t="str">
        <f>IFERROR(Tabela7[[#This Row],[preço unitário]]*Tabela7[[#This Row],[Qtd]],"")</f>
        <v/>
      </c>
      <c r="M188" s="106"/>
    </row>
    <row r="189" spans="1:13" x14ac:dyDescent="0.3">
      <c r="A189" s="98"/>
      <c r="B189" s="99"/>
      <c r="C189" s="100" t="str">
        <f>IFERROR(VLOOKUP(Tabela6[[#This Row],[produto]],produtos,3,0),"")</f>
        <v/>
      </c>
      <c r="D189" s="101" t="str">
        <f>IFERROR(Tabela6[[#This Row],[Qtd]]*Tabela6[[#This Row],[preço unitário]],"")</f>
        <v/>
      </c>
      <c r="F189" s="98"/>
      <c r="G189" s="98"/>
      <c r="H189" s="100" t="str">
        <f>IFERROR(VLOOKUP(Tabela7[[#This Row],[Produto]],produtos,3,0),"")</f>
        <v/>
      </c>
      <c r="I189" s="101" t="str">
        <f>IFERROR(Tabela7[[#This Row],[preço unitário]]*Tabela7[[#This Row],[Qtd]],"")</f>
        <v/>
      </c>
      <c r="M189" s="106"/>
    </row>
    <row r="190" spans="1:13" x14ac:dyDescent="0.3">
      <c r="A190" s="98"/>
      <c r="B190" s="99"/>
      <c r="C190" s="100" t="str">
        <f>IFERROR(VLOOKUP(Tabela6[[#This Row],[produto]],produtos,3,0),"")</f>
        <v/>
      </c>
      <c r="D190" s="101" t="str">
        <f>IFERROR(Tabela6[[#This Row],[Qtd]]*Tabela6[[#This Row],[preço unitário]],"")</f>
        <v/>
      </c>
      <c r="F190" s="98"/>
      <c r="G190" s="98"/>
      <c r="H190" s="100" t="str">
        <f>IFERROR(VLOOKUP(Tabela7[[#This Row],[Produto]],produtos,3,0),"")</f>
        <v/>
      </c>
      <c r="I190" s="101" t="str">
        <f>IFERROR(Tabela7[[#This Row],[preço unitário]]*Tabela7[[#This Row],[Qtd]],"")</f>
        <v/>
      </c>
      <c r="M190" s="106"/>
    </row>
    <row r="191" spans="1:13" x14ac:dyDescent="0.3">
      <c r="A191" s="98"/>
      <c r="B191" s="99"/>
      <c r="C191" s="100" t="str">
        <f>IFERROR(VLOOKUP(Tabela6[[#This Row],[produto]],produtos,3,0),"")</f>
        <v/>
      </c>
      <c r="D191" s="101" t="str">
        <f>IFERROR(Tabela6[[#This Row],[Qtd]]*Tabela6[[#This Row],[preço unitário]],"")</f>
        <v/>
      </c>
      <c r="F191" s="98"/>
      <c r="G191" s="98"/>
      <c r="H191" s="100" t="str">
        <f>IFERROR(VLOOKUP(Tabela7[[#This Row],[Produto]],produtos,3,0),"")</f>
        <v/>
      </c>
      <c r="I191" s="101" t="str">
        <f>IFERROR(Tabela7[[#This Row],[preço unitário]]*Tabela7[[#This Row],[Qtd]],"")</f>
        <v/>
      </c>
      <c r="M191" s="106"/>
    </row>
    <row r="192" spans="1:13" x14ac:dyDescent="0.3">
      <c r="A192" s="98"/>
      <c r="B192" s="99"/>
      <c r="C192" s="100" t="str">
        <f>IFERROR(VLOOKUP(Tabela6[[#This Row],[produto]],produtos,3,0),"")</f>
        <v/>
      </c>
      <c r="D192" s="101" t="str">
        <f>IFERROR(Tabela6[[#This Row],[Qtd]]*Tabela6[[#This Row],[preço unitário]],"")</f>
        <v/>
      </c>
      <c r="F192" s="98"/>
      <c r="G192" s="98"/>
      <c r="H192" s="100" t="str">
        <f>IFERROR(VLOOKUP(Tabela7[[#This Row],[Produto]],produtos,3,0),"")</f>
        <v/>
      </c>
      <c r="I192" s="101" t="str">
        <f>IFERROR(Tabela7[[#This Row],[preço unitário]]*Tabela7[[#This Row],[Qtd]],"")</f>
        <v/>
      </c>
      <c r="M192" s="106"/>
    </row>
    <row r="193" spans="1:13" x14ac:dyDescent="0.3">
      <c r="A193" s="98"/>
      <c r="B193" s="99"/>
      <c r="C193" s="100" t="str">
        <f>IFERROR(VLOOKUP(Tabela6[[#This Row],[produto]],produtos,3,0),"")</f>
        <v/>
      </c>
      <c r="D193" s="101" t="str">
        <f>IFERROR(Tabela6[[#This Row],[Qtd]]*Tabela6[[#This Row],[preço unitário]],"")</f>
        <v/>
      </c>
      <c r="F193" s="98"/>
      <c r="G193" s="98"/>
      <c r="H193" s="100" t="str">
        <f>IFERROR(VLOOKUP(Tabela7[[#This Row],[Produto]],produtos,3,0),"")</f>
        <v/>
      </c>
      <c r="I193" s="101" t="str">
        <f>IFERROR(Tabela7[[#This Row],[preço unitário]]*Tabela7[[#This Row],[Qtd]],"")</f>
        <v/>
      </c>
      <c r="M193" s="106"/>
    </row>
    <row r="194" spans="1:13" x14ac:dyDescent="0.3">
      <c r="A194" s="98"/>
      <c r="B194" s="99"/>
      <c r="C194" s="100" t="str">
        <f>IFERROR(VLOOKUP(Tabela6[[#This Row],[produto]],produtos,3,0),"")</f>
        <v/>
      </c>
      <c r="D194" s="101" t="str">
        <f>IFERROR(Tabela6[[#This Row],[Qtd]]*Tabela6[[#This Row],[preço unitário]],"")</f>
        <v/>
      </c>
      <c r="F194" s="98"/>
      <c r="G194" s="98"/>
      <c r="H194" s="100" t="str">
        <f>IFERROR(VLOOKUP(Tabela7[[#This Row],[Produto]],produtos,3,0),"")</f>
        <v/>
      </c>
      <c r="I194" s="101" t="str">
        <f>IFERROR(Tabela7[[#This Row],[preço unitário]]*Tabela7[[#This Row],[Qtd]],"")</f>
        <v/>
      </c>
      <c r="M194" s="106"/>
    </row>
    <row r="195" spans="1:13" x14ac:dyDescent="0.3">
      <c r="A195" s="98"/>
      <c r="B195" s="99"/>
      <c r="C195" s="100" t="str">
        <f>IFERROR(VLOOKUP(Tabela6[[#This Row],[produto]],produtos,3,0),"")</f>
        <v/>
      </c>
      <c r="D195" s="101" t="str">
        <f>IFERROR(Tabela6[[#This Row],[Qtd]]*Tabela6[[#This Row],[preço unitário]],"")</f>
        <v/>
      </c>
      <c r="F195" s="98"/>
      <c r="G195" s="98"/>
      <c r="H195" s="100" t="str">
        <f>IFERROR(VLOOKUP(Tabela7[[#This Row],[Produto]],produtos,3,0),"")</f>
        <v/>
      </c>
      <c r="I195" s="101" t="str">
        <f>IFERROR(Tabela7[[#This Row],[preço unitário]]*Tabela7[[#This Row],[Qtd]],"")</f>
        <v/>
      </c>
      <c r="M195" s="106"/>
    </row>
    <row r="196" spans="1:13" x14ac:dyDescent="0.3">
      <c r="A196" s="98"/>
      <c r="B196" s="99"/>
      <c r="C196" s="100" t="str">
        <f>IFERROR(VLOOKUP(Tabela6[[#This Row],[produto]],produtos,3,0),"")</f>
        <v/>
      </c>
      <c r="D196" s="101" t="str">
        <f>IFERROR(Tabela6[[#This Row],[Qtd]]*Tabela6[[#This Row],[preço unitário]],"")</f>
        <v/>
      </c>
      <c r="F196" s="98"/>
      <c r="G196" s="98"/>
      <c r="H196" s="100" t="str">
        <f>IFERROR(VLOOKUP(Tabela7[[#This Row],[Produto]],produtos,3,0),"")</f>
        <v/>
      </c>
      <c r="I196" s="101" t="str">
        <f>IFERROR(Tabela7[[#This Row],[preço unitário]]*Tabela7[[#This Row],[Qtd]],"")</f>
        <v/>
      </c>
      <c r="M196" s="106"/>
    </row>
    <row r="197" spans="1:13" x14ac:dyDescent="0.3">
      <c r="A197" s="98"/>
      <c r="B197" s="99"/>
      <c r="C197" s="100" t="str">
        <f>IFERROR(VLOOKUP(Tabela6[[#This Row],[produto]],produtos,3,0),"")</f>
        <v/>
      </c>
      <c r="D197" s="101" t="str">
        <f>IFERROR(Tabela6[[#This Row],[Qtd]]*Tabela6[[#This Row],[preço unitário]],"")</f>
        <v/>
      </c>
      <c r="F197" s="98"/>
      <c r="G197" s="98"/>
      <c r="H197" s="100" t="str">
        <f>IFERROR(VLOOKUP(Tabela7[[#This Row],[Produto]],produtos,3,0),"")</f>
        <v/>
      </c>
      <c r="I197" s="101" t="str">
        <f>IFERROR(Tabela7[[#This Row],[preço unitário]]*Tabela7[[#This Row],[Qtd]],"")</f>
        <v/>
      </c>
      <c r="M197" s="106"/>
    </row>
    <row r="198" spans="1:13" x14ac:dyDescent="0.3">
      <c r="A198" s="98"/>
      <c r="B198" s="99"/>
      <c r="C198" s="100" t="str">
        <f>IFERROR(VLOOKUP(Tabela6[[#This Row],[produto]],produtos,3,0),"")</f>
        <v/>
      </c>
      <c r="D198" s="101" t="str">
        <f>IFERROR(Tabela6[[#This Row],[Qtd]]*Tabela6[[#This Row],[preço unitário]],"")</f>
        <v/>
      </c>
      <c r="F198" s="98"/>
      <c r="G198" s="98"/>
      <c r="H198" s="100" t="str">
        <f>IFERROR(VLOOKUP(Tabela7[[#This Row],[Produto]],produtos,3,0),"")</f>
        <v/>
      </c>
      <c r="I198" s="101" t="str">
        <f>IFERROR(Tabela7[[#This Row],[preço unitário]]*Tabela7[[#This Row],[Qtd]],"")</f>
        <v/>
      </c>
      <c r="M198" s="106"/>
    </row>
    <row r="199" spans="1:13" x14ac:dyDescent="0.3">
      <c r="A199" s="98"/>
      <c r="B199" s="99"/>
      <c r="C199" s="100" t="str">
        <f>IFERROR(VLOOKUP(Tabela6[[#This Row],[produto]],produtos,3,0),"")</f>
        <v/>
      </c>
      <c r="D199" s="101" t="str">
        <f>IFERROR(Tabela6[[#This Row],[Qtd]]*Tabela6[[#This Row],[preço unitário]],"")</f>
        <v/>
      </c>
      <c r="F199" s="98"/>
      <c r="G199" s="98"/>
      <c r="H199" s="100" t="str">
        <f>IFERROR(VLOOKUP(Tabela7[[#This Row],[Produto]],produtos,3,0),"")</f>
        <v/>
      </c>
      <c r="I199" s="101" t="str">
        <f>IFERROR(Tabela7[[#This Row],[preço unitário]]*Tabela7[[#This Row],[Qtd]],"")</f>
        <v/>
      </c>
      <c r="M199" s="106"/>
    </row>
    <row r="200" spans="1:13" x14ac:dyDescent="0.3">
      <c r="A200" s="98"/>
      <c r="B200" s="99"/>
      <c r="C200" s="100" t="str">
        <f>IFERROR(VLOOKUP(Tabela6[[#This Row],[produto]],produtos,3,0),"")</f>
        <v/>
      </c>
      <c r="D200" s="101" t="str">
        <f>IFERROR(Tabela6[[#This Row],[Qtd]]*Tabela6[[#This Row],[preço unitário]],"")</f>
        <v/>
      </c>
      <c r="F200" s="98"/>
      <c r="G200" s="98"/>
      <c r="H200" s="100" t="str">
        <f>IFERROR(VLOOKUP(Tabela7[[#This Row],[Produto]],produtos,3,0),"")</f>
        <v/>
      </c>
      <c r="I200" s="101" t="str">
        <f>IFERROR(Tabela7[[#This Row],[preço unitário]]*Tabela7[[#This Row],[Qtd]],"")</f>
        <v/>
      </c>
      <c r="M200" s="106"/>
    </row>
    <row r="201" spans="1:13" x14ac:dyDescent="0.3">
      <c r="A201" s="98"/>
      <c r="B201" s="99"/>
      <c r="C201" s="100" t="str">
        <f>IFERROR(VLOOKUP(Tabela6[[#This Row],[produto]],produtos,3,0),"")</f>
        <v/>
      </c>
      <c r="D201" s="101" t="str">
        <f>IFERROR(Tabela6[[#This Row],[Qtd]]*Tabela6[[#This Row],[preço unitário]],"")</f>
        <v/>
      </c>
      <c r="F201" s="98"/>
      <c r="G201" s="98"/>
      <c r="H201" s="100" t="str">
        <f>IFERROR(VLOOKUP(Tabela7[[#This Row],[Produto]],produtos,3,0),"")</f>
        <v/>
      </c>
      <c r="I201" s="101" t="str">
        <f>IFERROR(Tabela7[[#This Row],[preço unitário]]*Tabela7[[#This Row],[Qtd]],"")</f>
        <v/>
      </c>
      <c r="M201" s="106"/>
    </row>
    <row r="202" spans="1:13" x14ac:dyDescent="0.3">
      <c r="A202" s="98"/>
      <c r="B202" s="99"/>
      <c r="C202" s="100" t="str">
        <f>IFERROR(VLOOKUP(Tabela6[[#This Row],[produto]],produtos,3,0),"")</f>
        <v/>
      </c>
      <c r="D202" s="101" t="str">
        <f>IFERROR(Tabela6[[#This Row],[Qtd]]*Tabela6[[#This Row],[preço unitário]],"")</f>
        <v/>
      </c>
      <c r="F202" s="98"/>
      <c r="G202" s="98"/>
      <c r="H202" s="100" t="str">
        <f>IFERROR(VLOOKUP(Tabela7[[#This Row],[Produto]],produtos,3,0),"")</f>
        <v/>
      </c>
      <c r="I202" s="101" t="str">
        <f>IFERROR(Tabela7[[#This Row],[preço unitário]]*Tabela7[[#This Row],[Qtd]],"")</f>
        <v/>
      </c>
      <c r="M202" s="106"/>
    </row>
    <row r="203" spans="1:13" x14ac:dyDescent="0.3">
      <c r="A203" s="98"/>
      <c r="B203" s="99"/>
      <c r="C203" s="100" t="str">
        <f>IFERROR(VLOOKUP(Tabela6[[#This Row],[produto]],produtos,3,0),"")</f>
        <v/>
      </c>
      <c r="D203" s="101" t="str">
        <f>IFERROR(Tabela6[[#This Row],[Qtd]]*Tabela6[[#This Row],[preço unitário]],"")</f>
        <v/>
      </c>
      <c r="F203" s="98"/>
      <c r="G203" s="98"/>
      <c r="H203" s="100" t="str">
        <f>IFERROR(VLOOKUP(Tabela7[[#This Row],[Produto]],produtos,3,0),"")</f>
        <v/>
      </c>
      <c r="I203" s="101" t="str">
        <f>IFERROR(Tabela7[[#This Row],[preço unitário]]*Tabela7[[#This Row],[Qtd]],"")</f>
        <v/>
      </c>
      <c r="M203" s="106"/>
    </row>
    <row r="204" spans="1:13" x14ac:dyDescent="0.3">
      <c r="A204" s="98"/>
      <c r="B204" s="99"/>
      <c r="C204" s="100" t="str">
        <f>IFERROR(VLOOKUP(Tabela6[[#This Row],[produto]],produtos,3,0),"")</f>
        <v/>
      </c>
      <c r="D204" s="101" t="str">
        <f>IFERROR(Tabela6[[#This Row],[Qtd]]*Tabela6[[#This Row],[preço unitário]],"")</f>
        <v/>
      </c>
      <c r="F204" s="98"/>
      <c r="G204" s="98"/>
      <c r="H204" s="100" t="str">
        <f>IFERROR(VLOOKUP(Tabela7[[#This Row],[Produto]],produtos,3,0),"")</f>
        <v/>
      </c>
      <c r="I204" s="101" t="str">
        <f>IFERROR(Tabela7[[#This Row],[preço unitário]]*Tabela7[[#This Row],[Qtd]],"")</f>
        <v/>
      </c>
      <c r="M204" s="106"/>
    </row>
    <row r="205" spans="1:13" x14ac:dyDescent="0.3">
      <c r="A205" s="98"/>
      <c r="B205" s="99"/>
      <c r="C205" s="100" t="str">
        <f>IFERROR(VLOOKUP(Tabela6[[#This Row],[produto]],produtos,3,0),"")</f>
        <v/>
      </c>
      <c r="D205" s="101" t="str">
        <f>IFERROR(Tabela6[[#This Row],[Qtd]]*Tabela6[[#This Row],[preço unitário]],"")</f>
        <v/>
      </c>
      <c r="F205" s="98"/>
      <c r="G205" s="98"/>
      <c r="H205" s="100" t="str">
        <f>IFERROR(VLOOKUP(Tabela7[[#This Row],[Produto]],produtos,3,0),"")</f>
        <v/>
      </c>
      <c r="I205" s="101" t="str">
        <f>IFERROR(Tabela7[[#This Row],[preço unitário]]*Tabela7[[#This Row],[Qtd]],"")</f>
        <v/>
      </c>
      <c r="M205" s="106"/>
    </row>
    <row r="206" spans="1:13" x14ac:dyDescent="0.3">
      <c r="A206" s="98"/>
      <c r="B206" s="99"/>
      <c r="C206" s="100" t="str">
        <f>IFERROR(VLOOKUP(Tabela6[[#This Row],[produto]],produtos,3,0),"")</f>
        <v/>
      </c>
      <c r="D206" s="101" t="str">
        <f>IFERROR(Tabela6[[#This Row],[Qtd]]*Tabela6[[#This Row],[preço unitário]],"")</f>
        <v/>
      </c>
      <c r="F206" s="98"/>
      <c r="G206" s="98"/>
      <c r="H206" s="100" t="str">
        <f>IFERROR(VLOOKUP(Tabela7[[#This Row],[Produto]],produtos,3,0),"")</f>
        <v/>
      </c>
      <c r="I206" s="101" t="str">
        <f>IFERROR(Tabela7[[#This Row],[preço unitário]]*Tabela7[[#This Row],[Qtd]],"")</f>
        <v/>
      </c>
      <c r="M206" s="106"/>
    </row>
    <row r="207" spans="1:13" x14ac:dyDescent="0.3">
      <c r="A207" s="98"/>
      <c r="B207" s="99"/>
      <c r="C207" s="100" t="str">
        <f>IFERROR(VLOOKUP(Tabela6[[#This Row],[produto]],produtos,3,0),"")</f>
        <v/>
      </c>
      <c r="D207" s="101" t="str">
        <f>IFERROR(Tabela6[[#This Row],[Qtd]]*Tabela6[[#This Row],[preço unitário]],"")</f>
        <v/>
      </c>
      <c r="F207" s="98"/>
      <c r="G207" s="98"/>
      <c r="H207" s="100" t="str">
        <f>IFERROR(VLOOKUP(Tabela7[[#This Row],[Produto]],produtos,3,0),"")</f>
        <v/>
      </c>
      <c r="I207" s="101" t="str">
        <f>IFERROR(Tabela7[[#This Row],[preço unitário]]*Tabela7[[#This Row],[Qtd]],"")</f>
        <v/>
      </c>
      <c r="M207" s="106"/>
    </row>
    <row r="208" spans="1:13" x14ac:dyDescent="0.3">
      <c r="A208" s="98"/>
      <c r="B208" s="99"/>
      <c r="C208" s="100" t="str">
        <f>IFERROR(VLOOKUP(Tabela6[[#This Row],[produto]],produtos,3,0),"")</f>
        <v/>
      </c>
      <c r="D208" s="101" t="str">
        <f>IFERROR(Tabela6[[#This Row],[Qtd]]*Tabela6[[#This Row],[preço unitário]],"")</f>
        <v/>
      </c>
      <c r="F208" s="98"/>
      <c r="G208" s="98"/>
      <c r="H208" s="100" t="str">
        <f>IFERROR(VLOOKUP(Tabela7[[#This Row],[Produto]],produtos,3,0),"")</f>
        <v/>
      </c>
      <c r="I208" s="101" t="str">
        <f>IFERROR(Tabela7[[#This Row],[preço unitário]]*Tabela7[[#This Row],[Qtd]],"")</f>
        <v/>
      </c>
      <c r="M208" s="106"/>
    </row>
    <row r="209" spans="1:13" x14ac:dyDescent="0.3">
      <c r="A209" s="98"/>
      <c r="B209" s="99"/>
      <c r="C209" s="100" t="str">
        <f>IFERROR(VLOOKUP(Tabela6[[#This Row],[produto]],produtos,3,0),"")</f>
        <v/>
      </c>
      <c r="D209" s="101" t="str">
        <f>IFERROR(Tabela6[[#This Row],[Qtd]]*Tabela6[[#This Row],[preço unitário]],"")</f>
        <v/>
      </c>
      <c r="F209" s="98"/>
      <c r="G209" s="98"/>
      <c r="H209" s="100" t="str">
        <f>IFERROR(VLOOKUP(Tabela7[[#This Row],[Produto]],produtos,3,0),"")</f>
        <v/>
      </c>
      <c r="I209" s="101" t="str">
        <f>IFERROR(Tabela7[[#This Row],[preço unitário]]*Tabela7[[#This Row],[Qtd]],"")</f>
        <v/>
      </c>
      <c r="M209" s="106"/>
    </row>
    <row r="210" spans="1:13" x14ac:dyDescent="0.3">
      <c r="A210" s="98"/>
      <c r="B210" s="99"/>
      <c r="C210" s="100" t="str">
        <f>IFERROR(VLOOKUP(Tabela6[[#This Row],[produto]],produtos,3,0),"")</f>
        <v/>
      </c>
      <c r="D210" s="101" t="str">
        <f>IFERROR(Tabela6[[#This Row],[Qtd]]*Tabela6[[#This Row],[preço unitário]],"")</f>
        <v/>
      </c>
      <c r="F210" s="98"/>
      <c r="G210" s="98"/>
      <c r="H210" s="100" t="str">
        <f>IFERROR(VLOOKUP(Tabela7[[#This Row],[Produto]],produtos,3,0),"")</f>
        <v/>
      </c>
      <c r="I210" s="101" t="str">
        <f>IFERROR(Tabela7[[#This Row],[preço unitário]]*Tabela7[[#This Row],[Qtd]],"")</f>
        <v/>
      </c>
      <c r="M210" s="106"/>
    </row>
    <row r="211" spans="1:13" x14ac:dyDescent="0.3">
      <c r="A211" s="98"/>
      <c r="B211" s="99"/>
      <c r="C211" s="100" t="str">
        <f>IFERROR(VLOOKUP(Tabela6[[#This Row],[produto]],produtos,3,0),"")</f>
        <v/>
      </c>
      <c r="D211" s="101" t="str">
        <f>IFERROR(Tabela6[[#This Row],[Qtd]]*Tabela6[[#This Row],[preço unitário]],"")</f>
        <v/>
      </c>
      <c r="F211" s="98"/>
      <c r="G211" s="98"/>
      <c r="H211" s="100" t="str">
        <f>IFERROR(VLOOKUP(Tabela7[[#This Row],[Produto]],produtos,3,0),"")</f>
        <v/>
      </c>
      <c r="I211" s="101" t="str">
        <f>IFERROR(Tabela7[[#This Row],[preço unitário]]*Tabela7[[#This Row],[Qtd]],"")</f>
        <v/>
      </c>
      <c r="M211" s="106"/>
    </row>
    <row r="212" spans="1:13" x14ac:dyDescent="0.3">
      <c r="A212" s="98"/>
      <c r="B212" s="99"/>
      <c r="C212" s="100" t="str">
        <f>IFERROR(VLOOKUP(Tabela6[[#This Row],[produto]],produtos,3,0),"")</f>
        <v/>
      </c>
      <c r="D212" s="101" t="str">
        <f>IFERROR(Tabela6[[#This Row],[Qtd]]*Tabela6[[#This Row],[preço unitário]],"")</f>
        <v/>
      </c>
      <c r="F212" s="98"/>
      <c r="G212" s="98"/>
      <c r="H212" s="100" t="str">
        <f>IFERROR(VLOOKUP(Tabela7[[#This Row],[Produto]],produtos,3,0),"")</f>
        <v/>
      </c>
      <c r="I212" s="101" t="str">
        <f>IFERROR(Tabela7[[#This Row],[preço unitário]]*Tabela7[[#This Row],[Qtd]],"")</f>
        <v/>
      </c>
      <c r="M212" s="106"/>
    </row>
    <row r="213" spans="1:13" x14ac:dyDescent="0.3">
      <c r="A213" s="98"/>
      <c r="B213" s="99"/>
      <c r="C213" s="100" t="str">
        <f>IFERROR(VLOOKUP(Tabela6[[#This Row],[produto]],produtos,3,0),"")</f>
        <v/>
      </c>
      <c r="D213" s="101" t="str">
        <f>IFERROR(Tabela6[[#This Row],[Qtd]]*Tabela6[[#This Row],[preço unitário]],"")</f>
        <v/>
      </c>
      <c r="F213" s="98"/>
      <c r="G213" s="98"/>
      <c r="H213" s="100" t="str">
        <f>IFERROR(VLOOKUP(Tabela7[[#This Row],[Produto]],produtos,3,0),"")</f>
        <v/>
      </c>
      <c r="I213" s="101" t="str">
        <f>IFERROR(Tabela7[[#This Row],[preço unitário]]*Tabela7[[#This Row],[Qtd]],"")</f>
        <v/>
      </c>
      <c r="M213" s="106"/>
    </row>
    <row r="214" spans="1:13" x14ac:dyDescent="0.3">
      <c r="A214" s="98"/>
      <c r="B214" s="99"/>
      <c r="C214" s="100" t="str">
        <f>IFERROR(VLOOKUP(Tabela6[[#This Row],[produto]],produtos,3,0),"")</f>
        <v/>
      </c>
      <c r="D214" s="101" t="str">
        <f>IFERROR(Tabela6[[#This Row],[Qtd]]*Tabela6[[#This Row],[preço unitário]],"")</f>
        <v/>
      </c>
      <c r="F214" s="98"/>
      <c r="G214" s="98"/>
      <c r="H214" s="100" t="str">
        <f>IFERROR(VLOOKUP(Tabela7[[#This Row],[Produto]],produtos,3,0),"")</f>
        <v/>
      </c>
      <c r="I214" s="101" t="str">
        <f>IFERROR(Tabela7[[#This Row],[preço unitário]]*Tabela7[[#This Row],[Qtd]],"")</f>
        <v/>
      </c>
      <c r="M214" s="106"/>
    </row>
    <row r="215" spans="1:13" x14ac:dyDescent="0.3">
      <c r="A215" s="98"/>
      <c r="B215" s="99"/>
      <c r="C215" s="100" t="str">
        <f>IFERROR(VLOOKUP(Tabela6[[#This Row],[produto]],produtos,3,0),"")</f>
        <v/>
      </c>
      <c r="D215" s="101" t="str">
        <f>IFERROR(Tabela6[[#This Row],[Qtd]]*Tabela6[[#This Row],[preço unitário]],"")</f>
        <v/>
      </c>
      <c r="F215" s="98"/>
      <c r="G215" s="98"/>
      <c r="H215" s="100" t="str">
        <f>IFERROR(VLOOKUP(Tabela7[[#This Row],[Produto]],produtos,3,0),"")</f>
        <v/>
      </c>
      <c r="I215" s="101" t="str">
        <f>IFERROR(Tabela7[[#This Row],[preço unitário]]*Tabela7[[#This Row],[Qtd]],"")</f>
        <v/>
      </c>
      <c r="M215" s="106"/>
    </row>
    <row r="216" spans="1:13" x14ac:dyDescent="0.3">
      <c r="A216" s="98"/>
      <c r="B216" s="99"/>
      <c r="C216" s="100" t="str">
        <f>IFERROR(VLOOKUP(Tabela6[[#This Row],[produto]],produtos,3,0),"")</f>
        <v/>
      </c>
      <c r="D216" s="101" t="str">
        <f>IFERROR(Tabela6[[#This Row],[Qtd]]*Tabela6[[#This Row],[preço unitário]],"")</f>
        <v/>
      </c>
      <c r="F216" s="98"/>
      <c r="G216" s="98"/>
      <c r="H216" s="100" t="str">
        <f>IFERROR(VLOOKUP(Tabela7[[#This Row],[Produto]],produtos,3,0),"")</f>
        <v/>
      </c>
      <c r="I216" s="101" t="str">
        <f>IFERROR(Tabela7[[#This Row],[preço unitário]]*Tabela7[[#This Row],[Qtd]],"")</f>
        <v/>
      </c>
      <c r="M216" s="106"/>
    </row>
    <row r="217" spans="1:13" x14ac:dyDescent="0.3">
      <c r="A217" s="98"/>
      <c r="B217" s="99"/>
      <c r="C217" s="100" t="str">
        <f>IFERROR(VLOOKUP(Tabela6[[#This Row],[produto]],produtos,3,0),"")</f>
        <v/>
      </c>
      <c r="D217" s="101" t="str">
        <f>IFERROR(Tabela6[[#This Row],[Qtd]]*Tabela6[[#This Row],[preço unitário]],"")</f>
        <v/>
      </c>
      <c r="F217" s="98"/>
      <c r="G217" s="98"/>
      <c r="H217" s="100" t="str">
        <f>IFERROR(VLOOKUP(Tabela7[[#This Row],[Produto]],produtos,3,0),"")</f>
        <v/>
      </c>
      <c r="I217" s="101" t="str">
        <f>IFERROR(Tabela7[[#This Row],[preço unitário]]*Tabela7[[#This Row],[Qtd]],"")</f>
        <v/>
      </c>
      <c r="M217" s="106"/>
    </row>
    <row r="218" spans="1:13" x14ac:dyDescent="0.3">
      <c r="A218" s="98"/>
      <c r="B218" s="99"/>
      <c r="C218" s="100" t="str">
        <f>IFERROR(VLOOKUP(Tabela6[[#This Row],[produto]],produtos,3,0),"")</f>
        <v/>
      </c>
      <c r="D218" s="101" t="str">
        <f>IFERROR(Tabela6[[#This Row],[Qtd]]*Tabela6[[#This Row],[preço unitário]],"")</f>
        <v/>
      </c>
      <c r="F218" s="98"/>
      <c r="G218" s="98"/>
      <c r="H218" s="100" t="str">
        <f>IFERROR(VLOOKUP(Tabela7[[#This Row],[Produto]],produtos,3,0),"")</f>
        <v/>
      </c>
      <c r="I218" s="101" t="str">
        <f>IFERROR(Tabela7[[#This Row],[preço unitário]]*Tabela7[[#This Row],[Qtd]],"")</f>
        <v/>
      </c>
      <c r="M218" s="106"/>
    </row>
    <row r="219" spans="1:13" x14ac:dyDescent="0.3">
      <c r="A219" s="98"/>
      <c r="B219" s="99"/>
      <c r="C219" s="100" t="str">
        <f>IFERROR(VLOOKUP(Tabela6[[#This Row],[produto]],produtos,3,0),"")</f>
        <v/>
      </c>
      <c r="D219" s="101" t="str">
        <f>IFERROR(Tabela6[[#This Row],[Qtd]]*Tabela6[[#This Row],[preço unitário]],"")</f>
        <v/>
      </c>
      <c r="F219" s="98"/>
      <c r="G219" s="98"/>
      <c r="H219" s="100" t="str">
        <f>IFERROR(VLOOKUP(Tabela7[[#This Row],[Produto]],produtos,3,0),"")</f>
        <v/>
      </c>
      <c r="I219" s="101" t="str">
        <f>IFERROR(Tabela7[[#This Row],[preço unitário]]*Tabela7[[#This Row],[Qtd]],"")</f>
        <v/>
      </c>
      <c r="M219" s="106"/>
    </row>
    <row r="220" spans="1:13" x14ac:dyDescent="0.3">
      <c r="A220" s="98"/>
      <c r="B220" s="99"/>
      <c r="C220" s="100" t="str">
        <f>IFERROR(VLOOKUP(Tabela6[[#This Row],[produto]],produtos,3,0),"")</f>
        <v/>
      </c>
      <c r="D220" s="101" t="str">
        <f>IFERROR(Tabela6[[#This Row],[Qtd]]*Tabela6[[#This Row],[preço unitário]],"")</f>
        <v/>
      </c>
      <c r="F220" s="98"/>
      <c r="G220" s="98"/>
      <c r="H220" s="100" t="str">
        <f>IFERROR(VLOOKUP(Tabela7[[#This Row],[Produto]],produtos,3,0),"")</f>
        <v/>
      </c>
      <c r="I220" s="101" t="str">
        <f>IFERROR(Tabela7[[#This Row],[preço unitário]]*Tabela7[[#This Row],[Qtd]],"")</f>
        <v/>
      </c>
      <c r="M220" s="106"/>
    </row>
    <row r="221" spans="1:13" x14ac:dyDescent="0.3">
      <c r="A221" s="98"/>
      <c r="B221" s="99"/>
      <c r="C221" s="100" t="str">
        <f>IFERROR(VLOOKUP(Tabela6[[#This Row],[produto]],produtos,3,0),"")</f>
        <v/>
      </c>
      <c r="D221" s="101" t="str">
        <f>IFERROR(Tabela6[[#This Row],[Qtd]]*Tabela6[[#This Row],[preço unitário]],"")</f>
        <v/>
      </c>
      <c r="F221" s="98"/>
      <c r="G221" s="98"/>
      <c r="H221" s="100" t="str">
        <f>IFERROR(VLOOKUP(Tabela7[[#This Row],[Produto]],produtos,3,0),"")</f>
        <v/>
      </c>
      <c r="I221" s="101" t="str">
        <f>IFERROR(Tabela7[[#This Row],[preço unitário]]*Tabela7[[#This Row],[Qtd]],"")</f>
        <v/>
      </c>
      <c r="M221" s="106"/>
    </row>
    <row r="222" spans="1:13" x14ac:dyDescent="0.3">
      <c r="A222" s="98"/>
      <c r="B222" s="99"/>
      <c r="C222" s="100" t="str">
        <f>IFERROR(VLOOKUP(Tabela6[[#This Row],[produto]],produtos,3,0),"")</f>
        <v/>
      </c>
      <c r="D222" s="101" t="str">
        <f>IFERROR(Tabela6[[#This Row],[Qtd]]*Tabela6[[#This Row],[preço unitário]],"")</f>
        <v/>
      </c>
      <c r="F222" s="98"/>
      <c r="G222" s="98"/>
      <c r="H222" s="100" t="str">
        <f>IFERROR(VLOOKUP(Tabela7[[#This Row],[Produto]],produtos,3,0),"")</f>
        <v/>
      </c>
      <c r="I222" s="101" t="str">
        <f>IFERROR(Tabela7[[#This Row],[preço unitário]]*Tabela7[[#This Row],[Qtd]],"")</f>
        <v/>
      </c>
      <c r="M222" s="106"/>
    </row>
    <row r="223" spans="1:13" x14ac:dyDescent="0.3">
      <c r="A223" s="98"/>
      <c r="B223" s="99"/>
      <c r="C223" s="100" t="str">
        <f>IFERROR(VLOOKUP(Tabela6[[#This Row],[produto]],produtos,3,0),"")</f>
        <v/>
      </c>
      <c r="D223" s="101" t="str">
        <f>IFERROR(Tabela6[[#This Row],[Qtd]]*Tabela6[[#This Row],[preço unitário]],"")</f>
        <v/>
      </c>
      <c r="F223" s="98"/>
      <c r="G223" s="98"/>
      <c r="H223" s="100" t="str">
        <f>IFERROR(VLOOKUP(Tabela7[[#This Row],[Produto]],produtos,3,0),"")</f>
        <v/>
      </c>
      <c r="I223" s="101" t="str">
        <f>IFERROR(Tabela7[[#This Row],[preço unitário]]*Tabela7[[#This Row],[Qtd]],"")</f>
        <v/>
      </c>
      <c r="M223" s="106"/>
    </row>
    <row r="224" spans="1:13" x14ac:dyDescent="0.3">
      <c r="A224" s="98"/>
      <c r="B224" s="99"/>
      <c r="C224" s="100" t="str">
        <f>IFERROR(VLOOKUP(Tabela6[[#This Row],[produto]],produtos,3,0),"")</f>
        <v/>
      </c>
      <c r="D224" s="101" t="str">
        <f>IFERROR(Tabela6[[#This Row],[Qtd]]*Tabela6[[#This Row],[preço unitário]],"")</f>
        <v/>
      </c>
      <c r="F224" s="98"/>
      <c r="G224" s="98"/>
      <c r="H224" s="100" t="str">
        <f>IFERROR(VLOOKUP(Tabela7[[#This Row],[Produto]],produtos,3,0),"")</f>
        <v/>
      </c>
      <c r="I224" s="101" t="str">
        <f>IFERROR(Tabela7[[#This Row],[preço unitário]]*Tabela7[[#This Row],[Qtd]],"")</f>
        <v/>
      </c>
      <c r="M224" s="106"/>
    </row>
    <row r="225" spans="1:13" x14ac:dyDescent="0.3">
      <c r="A225" s="98"/>
      <c r="B225" s="99"/>
      <c r="C225" s="100" t="str">
        <f>IFERROR(VLOOKUP(Tabela6[[#This Row],[produto]],produtos,3,0),"")</f>
        <v/>
      </c>
      <c r="D225" s="101" t="str">
        <f>IFERROR(Tabela6[[#This Row],[Qtd]]*Tabela6[[#This Row],[preço unitário]],"")</f>
        <v/>
      </c>
      <c r="F225" s="98"/>
      <c r="G225" s="98"/>
      <c r="H225" s="100" t="str">
        <f>IFERROR(VLOOKUP(Tabela7[[#This Row],[Produto]],produtos,3,0),"")</f>
        <v/>
      </c>
      <c r="I225" s="101" t="str">
        <f>IFERROR(Tabela7[[#This Row],[preço unitário]]*Tabela7[[#This Row],[Qtd]],"")</f>
        <v/>
      </c>
      <c r="M225" s="106"/>
    </row>
    <row r="226" spans="1:13" x14ac:dyDescent="0.3">
      <c r="A226" s="98"/>
      <c r="B226" s="99"/>
      <c r="C226" s="100" t="str">
        <f>IFERROR(VLOOKUP(Tabela6[[#This Row],[produto]],produtos,3,0),"")</f>
        <v/>
      </c>
      <c r="D226" s="101" t="str">
        <f>IFERROR(Tabela6[[#This Row],[Qtd]]*Tabela6[[#This Row],[preço unitário]],"")</f>
        <v/>
      </c>
      <c r="F226" s="98"/>
      <c r="G226" s="98"/>
      <c r="H226" s="100" t="str">
        <f>IFERROR(VLOOKUP(Tabela7[[#This Row],[Produto]],produtos,3,0),"")</f>
        <v/>
      </c>
      <c r="I226" s="101" t="str">
        <f>IFERROR(Tabela7[[#This Row],[preço unitário]]*Tabela7[[#This Row],[Qtd]],"")</f>
        <v/>
      </c>
      <c r="M226" s="106"/>
    </row>
    <row r="227" spans="1:13" x14ac:dyDescent="0.3">
      <c r="A227" s="98"/>
      <c r="B227" s="99"/>
      <c r="C227" s="100" t="str">
        <f>IFERROR(VLOOKUP(Tabela6[[#This Row],[produto]],produtos,3,0),"")</f>
        <v/>
      </c>
      <c r="D227" s="101" t="str">
        <f>IFERROR(Tabela6[[#This Row],[Qtd]]*Tabela6[[#This Row],[preço unitário]],"")</f>
        <v/>
      </c>
      <c r="F227" s="98"/>
      <c r="G227" s="98"/>
      <c r="H227" s="100" t="str">
        <f>IFERROR(VLOOKUP(Tabela7[[#This Row],[Produto]],produtos,3,0),"")</f>
        <v/>
      </c>
      <c r="I227" s="101" t="str">
        <f>IFERROR(Tabela7[[#This Row],[preço unitário]]*Tabela7[[#This Row],[Qtd]],"")</f>
        <v/>
      </c>
      <c r="M227" s="106"/>
    </row>
    <row r="228" spans="1:13" x14ac:dyDescent="0.3">
      <c r="A228" s="98"/>
      <c r="B228" s="99"/>
      <c r="C228" s="100" t="str">
        <f>IFERROR(VLOOKUP(Tabela6[[#This Row],[produto]],produtos,3,0),"")</f>
        <v/>
      </c>
      <c r="D228" s="101" t="str">
        <f>IFERROR(Tabela6[[#This Row],[Qtd]]*Tabela6[[#This Row],[preço unitário]],"")</f>
        <v/>
      </c>
      <c r="F228" s="98"/>
      <c r="G228" s="98"/>
      <c r="H228" s="100" t="str">
        <f>IFERROR(VLOOKUP(Tabela7[[#This Row],[Produto]],produtos,3,0),"")</f>
        <v/>
      </c>
      <c r="I228" s="101" t="str">
        <f>IFERROR(Tabela7[[#This Row],[preço unitário]]*Tabela7[[#This Row],[Qtd]],"")</f>
        <v/>
      </c>
      <c r="M228" s="106"/>
    </row>
    <row r="229" spans="1:13" x14ac:dyDescent="0.3">
      <c r="A229" s="98"/>
      <c r="B229" s="99"/>
      <c r="C229" s="100" t="str">
        <f>IFERROR(VLOOKUP(Tabela6[[#This Row],[produto]],produtos,3,0),"")</f>
        <v/>
      </c>
      <c r="D229" s="101" t="str">
        <f>IFERROR(Tabela6[[#This Row],[Qtd]]*Tabela6[[#This Row],[preço unitário]],"")</f>
        <v/>
      </c>
      <c r="F229" s="98"/>
      <c r="G229" s="98"/>
      <c r="H229" s="100" t="str">
        <f>IFERROR(VLOOKUP(Tabela7[[#This Row],[Produto]],produtos,3,0),"")</f>
        <v/>
      </c>
      <c r="I229" s="101" t="str">
        <f>IFERROR(Tabela7[[#This Row],[preço unitário]]*Tabela7[[#This Row],[Qtd]],"")</f>
        <v/>
      </c>
      <c r="M229" s="106"/>
    </row>
    <row r="230" spans="1:13" x14ac:dyDescent="0.3">
      <c r="A230" s="98"/>
      <c r="B230" s="99"/>
      <c r="C230" s="100" t="str">
        <f>IFERROR(VLOOKUP(Tabela6[[#This Row],[produto]],produtos,3,0),"")</f>
        <v/>
      </c>
      <c r="D230" s="101" t="str">
        <f>IFERROR(Tabela6[[#This Row],[Qtd]]*Tabela6[[#This Row],[preço unitário]],"")</f>
        <v/>
      </c>
      <c r="F230" s="98"/>
      <c r="G230" s="98"/>
      <c r="H230" s="100" t="str">
        <f>IFERROR(VLOOKUP(Tabela7[[#This Row],[Produto]],produtos,3,0),"")</f>
        <v/>
      </c>
      <c r="I230" s="101" t="str">
        <f>IFERROR(Tabela7[[#This Row],[preço unitário]]*Tabela7[[#This Row],[Qtd]],"")</f>
        <v/>
      </c>
      <c r="M230" s="106"/>
    </row>
    <row r="231" spans="1:13" x14ac:dyDescent="0.3">
      <c r="A231" s="98"/>
      <c r="B231" s="99"/>
      <c r="C231" s="100" t="str">
        <f>IFERROR(VLOOKUP(Tabela6[[#This Row],[produto]],produtos,3,0),"")</f>
        <v/>
      </c>
      <c r="D231" s="101" t="str">
        <f>IFERROR(Tabela6[[#This Row],[Qtd]]*Tabela6[[#This Row],[preço unitário]],"")</f>
        <v/>
      </c>
      <c r="F231" s="98"/>
      <c r="G231" s="98"/>
      <c r="H231" s="100" t="str">
        <f>IFERROR(VLOOKUP(Tabela7[[#This Row],[Produto]],produtos,3,0),"")</f>
        <v/>
      </c>
      <c r="I231" s="101" t="str">
        <f>IFERROR(Tabela7[[#This Row],[preço unitário]]*Tabela7[[#This Row],[Qtd]],"")</f>
        <v/>
      </c>
      <c r="M231" s="106"/>
    </row>
    <row r="232" spans="1:13" x14ac:dyDescent="0.3">
      <c r="A232" s="98"/>
      <c r="B232" s="99"/>
      <c r="C232" s="100" t="str">
        <f>IFERROR(VLOOKUP(Tabela6[[#This Row],[produto]],produtos,3,0),"")</f>
        <v/>
      </c>
      <c r="D232" s="101" t="str">
        <f>IFERROR(Tabela6[[#This Row],[Qtd]]*Tabela6[[#This Row],[preço unitário]],"")</f>
        <v/>
      </c>
      <c r="F232" s="98"/>
      <c r="G232" s="98"/>
      <c r="H232" s="100" t="str">
        <f>IFERROR(VLOOKUP(Tabela7[[#This Row],[Produto]],produtos,3,0),"")</f>
        <v/>
      </c>
      <c r="I232" s="101" t="str">
        <f>IFERROR(Tabela7[[#This Row],[preço unitário]]*Tabela7[[#This Row],[Qtd]],"")</f>
        <v/>
      </c>
      <c r="M232" s="106"/>
    </row>
    <row r="233" spans="1:13" x14ac:dyDescent="0.3">
      <c r="A233" s="98"/>
      <c r="B233" s="99"/>
      <c r="C233" s="100" t="str">
        <f>IFERROR(VLOOKUP(Tabela6[[#This Row],[produto]],produtos,3,0),"")</f>
        <v/>
      </c>
      <c r="D233" s="101" t="str">
        <f>IFERROR(Tabela6[[#This Row],[Qtd]]*Tabela6[[#This Row],[preço unitário]],"")</f>
        <v/>
      </c>
      <c r="F233" s="98"/>
      <c r="G233" s="98"/>
      <c r="H233" s="100" t="str">
        <f>IFERROR(VLOOKUP(Tabela7[[#This Row],[Produto]],produtos,3,0),"")</f>
        <v/>
      </c>
      <c r="I233" s="101" t="str">
        <f>IFERROR(Tabela7[[#This Row],[preço unitário]]*Tabela7[[#This Row],[Qtd]],"")</f>
        <v/>
      </c>
      <c r="M233" s="106"/>
    </row>
    <row r="234" spans="1:13" x14ac:dyDescent="0.3">
      <c r="A234" s="98"/>
      <c r="B234" s="99"/>
      <c r="C234" s="100" t="str">
        <f>IFERROR(VLOOKUP(Tabela6[[#This Row],[produto]],produtos,3,0),"")</f>
        <v/>
      </c>
      <c r="D234" s="101" t="str">
        <f>IFERROR(Tabela6[[#This Row],[Qtd]]*Tabela6[[#This Row],[preço unitário]],"")</f>
        <v/>
      </c>
      <c r="F234" s="98"/>
      <c r="G234" s="98"/>
      <c r="H234" s="100" t="str">
        <f>IFERROR(VLOOKUP(Tabela7[[#This Row],[Produto]],produtos,3,0),"")</f>
        <v/>
      </c>
      <c r="I234" s="101" t="str">
        <f>IFERROR(Tabela7[[#This Row],[preço unitário]]*Tabela7[[#This Row],[Qtd]],"")</f>
        <v/>
      </c>
      <c r="M234" s="106"/>
    </row>
    <row r="235" spans="1:13" x14ac:dyDescent="0.3">
      <c r="A235" s="98"/>
      <c r="B235" s="99"/>
      <c r="C235" s="100" t="str">
        <f>IFERROR(VLOOKUP(Tabela6[[#This Row],[produto]],produtos,3,0),"")</f>
        <v/>
      </c>
      <c r="D235" s="101" t="str">
        <f>IFERROR(Tabela6[[#This Row],[Qtd]]*Tabela6[[#This Row],[preço unitário]],"")</f>
        <v/>
      </c>
      <c r="F235" s="98"/>
      <c r="G235" s="98"/>
      <c r="H235" s="100" t="str">
        <f>IFERROR(VLOOKUP(Tabela7[[#This Row],[Produto]],produtos,3,0),"")</f>
        <v/>
      </c>
      <c r="I235" s="101" t="str">
        <f>IFERROR(Tabela7[[#This Row],[preço unitário]]*Tabela7[[#This Row],[Qtd]],"")</f>
        <v/>
      </c>
      <c r="M235" s="106"/>
    </row>
    <row r="236" spans="1:13" x14ac:dyDescent="0.3">
      <c r="A236" s="98"/>
      <c r="B236" s="99"/>
      <c r="C236" s="100" t="str">
        <f>IFERROR(VLOOKUP(Tabela6[[#This Row],[produto]],produtos,3,0),"")</f>
        <v/>
      </c>
      <c r="D236" s="101" t="str">
        <f>IFERROR(Tabela6[[#This Row],[Qtd]]*Tabela6[[#This Row],[preço unitário]],"")</f>
        <v/>
      </c>
      <c r="F236" s="98"/>
      <c r="G236" s="98"/>
      <c r="H236" s="100" t="str">
        <f>IFERROR(VLOOKUP(Tabela7[[#This Row],[Produto]],produtos,3,0),"")</f>
        <v/>
      </c>
      <c r="I236" s="101" t="str">
        <f>IFERROR(Tabela7[[#This Row],[preço unitário]]*Tabela7[[#This Row],[Qtd]],"")</f>
        <v/>
      </c>
      <c r="M236" s="106"/>
    </row>
    <row r="237" spans="1:13" x14ac:dyDescent="0.3">
      <c r="A237" s="98"/>
      <c r="B237" s="99"/>
      <c r="C237" s="100" t="str">
        <f>IFERROR(VLOOKUP(Tabela6[[#This Row],[produto]],produtos,3,0),"")</f>
        <v/>
      </c>
      <c r="D237" s="101" t="str">
        <f>IFERROR(Tabela6[[#This Row],[Qtd]]*Tabela6[[#This Row],[preço unitário]],"")</f>
        <v/>
      </c>
      <c r="F237" s="98"/>
      <c r="G237" s="98"/>
      <c r="H237" s="100" t="str">
        <f>IFERROR(VLOOKUP(Tabela7[[#This Row],[Produto]],produtos,3,0),"")</f>
        <v/>
      </c>
      <c r="I237" s="101" t="str">
        <f>IFERROR(Tabela7[[#This Row],[preço unitário]]*Tabela7[[#This Row],[Qtd]],"")</f>
        <v/>
      </c>
      <c r="M237" s="106"/>
    </row>
    <row r="238" spans="1:13" x14ac:dyDescent="0.3">
      <c r="A238" s="98"/>
      <c r="B238" s="99"/>
      <c r="C238" s="100" t="str">
        <f>IFERROR(VLOOKUP(Tabela6[[#This Row],[produto]],produtos,3,0),"")</f>
        <v/>
      </c>
      <c r="D238" s="101" t="str">
        <f>IFERROR(Tabela6[[#This Row],[Qtd]]*Tabela6[[#This Row],[preço unitário]],"")</f>
        <v/>
      </c>
      <c r="F238" s="98"/>
      <c r="G238" s="98"/>
      <c r="H238" s="100" t="str">
        <f>IFERROR(VLOOKUP(Tabela7[[#This Row],[Produto]],produtos,3,0),"")</f>
        <v/>
      </c>
      <c r="I238" s="101" t="str">
        <f>IFERROR(Tabela7[[#This Row],[preço unitário]]*Tabela7[[#This Row],[Qtd]],"")</f>
        <v/>
      </c>
      <c r="M238" s="106"/>
    </row>
    <row r="239" spans="1:13" x14ac:dyDescent="0.3">
      <c r="A239" s="98"/>
      <c r="B239" s="99"/>
      <c r="C239" s="100" t="str">
        <f>IFERROR(VLOOKUP(Tabela6[[#This Row],[produto]],produtos,3,0),"")</f>
        <v/>
      </c>
      <c r="D239" s="101" t="str">
        <f>IFERROR(Tabela6[[#This Row],[Qtd]]*Tabela6[[#This Row],[preço unitário]],"")</f>
        <v/>
      </c>
      <c r="F239" s="98"/>
      <c r="G239" s="98"/>
      <c r="H239" s="100" t="str">
        <f>IFERROR(VLOOKUP(Tabela7[[#This Row],[Produto]],produtos,3,0),"")</f>
        <v/>
      </c>
      <c r="I239" s="101" t="str">
        <f>IFERROR(Tabela7[[#This Row],[preço unitário]]*Tabela7[[#This Row],[Qtd]],"")</f>
        <v/>
      </c>
      <c r="M239" s="106"/>
    </row>
    <row r="240" spans="1:13" x14ac:dyDescent="0.3">
      <c r="A240" s="98"/>
      <c r="B240" s="99"/>
      <c r="C240" s="100" t="str">
        <f>IFERROR(VLOOKUP(Tabela6[[#This Row],[produto]],produtos,3,0),"")</f>
        <v/>
      </c>
      <c r="D240" s="101" t="str">
        <f>IFERROR(Tabela6[[#This Row],[Qtd]]*Tabela6[[#This Row],[preço unitário]],"")</f>
        <v/>
      </c>
      <c r="F240" s="98"/>
      <c r="G240" s="98"/>
      <c r="H240" s="100" t="str">
        <f>IFERROR(VLOOKUP(Tabela7[[#This Row],[Produto]],produtos,3,0),"")</f>
        <v/>
      </c>
      <c r="I240" s="101" t="str">
        <f>IFERROR(Tabela7[[#This Row],[preço unitário]]*Tabela7[[#This Row],[Qtd]],"")</f>
        <v/>
      </c>
      <c r="M240" s="106"/>
    </row>
    <row r="241" spans="1:13" x14ac:dyDescent="0.3">
      <c r="A241" s="98"/>
      <c r="B241" s="99"/>
      <c r="C241" s="100" t="str">
        <f>IFERROR(VLOOKUP(Tabela6[[#This Row],[produto]],produtos,3,0),"")</f>
        <v/>
      </c>
      <c r="D241" s="101" t="str">
        <f>IFERROR(Tabela6[[#This Row],[Qtd]]*Tabela6[[#This Row],[preço unitário]],"")</f>
        <v/>
      </c>
      <c r="F241" s="98"/>
      <c r="G241" s="98"/>
      <c r="H241" s="100" t="str">
        <f>IFERROR(VLOOKUP(Tabela7[[#This Row],[Produto]],produtos,3,0),"")</f>
        <v/>
      </c>
      <c r="I241" s="101" t="str">
        <f>IFERROR(Tabela7[[#This Row],[preço unitário]]*Tabela7[[#This Row],[Qtd]],"")</f>
        <v/>
      </c>
      <c r="M241" s="106"/>
    </row>
    <row r="242" spans="1:13" x14ac:dyDescent="0.3">
      <c r="A242" s="98"/>
      <c r="B242" s="99"/>
      <c r="C242" s="100" t="str">
        <f>IFERROR(VLOOKUP(Tabela6[[#This Row],[produto]],produtos,3,0),"")</f>
        <v/>
      </c>
      <c r="D242" s="101" t="str">
        <f>IFERROR(Tabela6[[#This Row],[Qtd]]*Tabela6[[#This Row],[preço unitário]],"")</f>
        <v/>
      </c>
      <c r="F242" s="98"/>
      <c r="G242" s="98"/>
      <c r="H242" s="100" t="str">
        <f>IFERROR(VLOOKUP(Tabela7[[#This Row],[Produto]],produtos,3,0),"")</f>
        <v/>
      </c>
      <c r="I242" s="101" t="str">
        <f>IFERROR(Tabela7[[#This Row],[preço unitário]]*Tabela7[[#This Row],[Qtd]],"")</f>
        <v/>
      </c>
      <c r="M242" s="106"/>
    </row>
    <row r="243" spans="1:13" x14ac:dyDescent="0.3">
      <c r="A243" s="98"/>
      <c r="B243" s="99"/>
      <c r="C243" s="100" t="str">
        <f>IFERROR(VLOOKUP(Tabela6[[#This Row],[produto]],produtos,3,0),"")</f>
        <v/>
      </c>
      <c r="D243" s="101" t="str">
        <f>IFERROR(Tabela6[[#This Row],[Qtd]]*Tabela6[[#This Row],[preço unitário]],"")</f>
        <v/>
      </c>
      <c r="F243" s="98"/>
      <c r="G243" s="98"/>
      <c r="H243" s="100" t="str">
        <f>IFERROR(VLOOKUP(Tabela7[[#This Row],[Produto]],produtos,3,0),"")</f>
        <v/>
      </c>
      <c r="I243" s="101" t="str">
        <f>IFERROR(Tabela7[[#This Row],[preço unitário]]*Tabela7[[#This Row],[Qtd]],"")</f>
        <v/>
      </c>
      <c r="M243" s="106"/>
    </row>
    <row r="244" spans="1:13" x14ac:dyDescent="0.3">
      <c r="A244" s="98"/>
      <c r="B244" s="99"/>
      <c r="C244" s="100" t="str">
        <f>IFERROR(VLOOKUP(Tabela6[[#This Row],[produto]],produtos,3,0),"")</f>
        <v/>
      </c>
      <c r="D244" s="101" t="str">
        <f>IFERROR(Tabela6[[#This Row],[Qtd]]*Tabela6[[#This Row],[preço unitário]],"")</f>
        <v/>
      </c>
      <c r="F244" s="98"/>
      <c r="G244" s="98"/>
      <c r="H244" s="100" t="str">
        <f>IFERROR(VLOOKUP(Tabela7[[#This Row],[Produto]],produtos,3,0),"")</f>
        <v/>
      </c>
      <c r="I244" s="101" t="str">
        <f>IFERROR(Tabela7[[#This Row],[preço unitário]]*Tabela7[[#This Row],[Qtd]],"")</f>
        <v/>
      </c>
      <c r="M244" s="106"/>
    </row>
    <row r="245" spans="1:13" x14ac:dyDescent="0.3">
      <c r="A245" s="98"/>
      <c r="B245" s="99"/>
      <c r="C245" s="100" t="str">
        <f>IFERROR(VLOOKUP(Tabela6[[#This Row],[produto]],produtos,3,0),"")</f>
        <v/>
      </c>
      <c r="D245" s="101" t="str">
        <f>IFERROR(Tabela6[[#This Row],[Qtd]]*Tabela6[[#This Row],[preço unitário]],"")</f>
        <v/>
      </c>
      <c r="F245" s="98"/>
      <c r="G245" s="98"/>
      <c r="H245" s="100" t="str">
        <f>IFERROR(VLOOKUP(Tabela7[[#This Row],[Produto]],produtos,3,0),"")</f>
        <v/>
      </c>
      <c r="I245" s="101" t="str">
        <f>IFERROR(Tabela7[[#This Row],[preço unitário]]*Tabela7[[#This Row],[Qtd]],"")</f>
        <v/>
      </c>
      <c r="M245" s="106"/>
    </row>
    <row r="246" spans="1:13" x14ac:dyDescent="0.3">
      <c r="A246" s="98"/>
      <c r="B246" s="99"/>
      <c r="C246" s="100" t="str">
        <f>IFERROR(VLOOKUP(Tabela6[[#This Row],[produto]],produtos,3,0),"")</f>
        <v/>
      </c>
      <c r="D246" s="101" t="str">
        <f>IFERROR(Tabela6[[#This Row],[Qtd]]*Tabela6[[#This Row],[preço unitário]],"")</f>
        <v/>
      </c>
      <c r="F246" s="98"/>
      <c r="G246" s="98"/>
      <c r="H246" s="100" t="str">
        <f>IFERROR(VLOOKUP(Tabela7[[#This Row],[Produto]],produtos,3,0),"")</f>
        <v/>
      </c>
      <c r="I246" s="101" t="str">
        <f>IFERROR(Tabela7[[#This Row],[preço unitário]]*Tabela7[[#This Row],[Qtd]],"")</f>
        <v/>
      </c>
      <c r="M246" s="106"/>
    </row>
    <row r="247" spans="1:13" x14ac:dyDescent="0.3">
      <c r="A247" s="98"/>
      <c r="B247" s="99"/>
      <c r="C247" s="100" t="str">
        <f>IFERROR(VLOOKUP(Tabela6[[#This Row],[produto]],produtos,3,0),"")</f>
        <v/>
      </c>
      <c r="D247" s="101" t="str">
        <f>IFERROR(Tabela6[[#This Row],[Qtd]]*Tabela6[[#This Row],[preço unitário]],"")</f>
        <v/>
      </c>
      <c r="F247" s="98"/>
      <c r="G247" s="98"/>
      <c r="H247" s="100" t="str">
        <f>IFERROR(VLOOKUP(Tabela7[[#This Row],[Produto]],produtos,3,0),"")</f>
        <v/>
      </c>
      <c r="I247" s="101" t="str">
        <f>IFERROR(Tabela7[[#This Row],[preço unitário]]*Tabela7[[#This Row],[Qtd]],"")</f>
        <v/>
      </c>
      <c r="M247" s="106"/>
    </row>
    <row r="248" spans="1:13" x14ac:dyDescent="0.3">
      <c r="A248" s="98"/>
      <c r="B248" s="99"/>
      <c r="C248" s="100" t="str">
        <f>IFERROR(VLOOKUP(Tabela6[[#This Row],[produto]],produtos,3,0),"")</f>
        <v/>
      </c>
      <c r="D248" s="101" t="str">
        <f>IFERROR(Tabela6[[#This Row],[Qtd]]*Tabela6[[#This Row],[preço unitário]],"")</f>
        <v/>
      </c>
      <c r="F248" s="98"/>
      <c r="G248" s="98"/>
      <c r="H248" s="100" t="str">
        <f>IFERROR(VLOOKUP(Tabela7[[#This Row],[Produto]],produtos,3,0),"")</f>
        <v/>
      </c>
      <c r="I248" s="101" t="str">
        <f>IFERROR(Tabela7[[#This Row],[preço unitário]]*Tabela7[[#This Row],[Qtd]],"")</f>
        <v/>
      </c>
      <c r="M248" s="106"/>
    </row>
    <row r="249" spans="1:13" x14ac:dyDescent="0.3">
      <c r="A249" s="98"/>
      <c r="B249" s="99"/>
      <c r="C249" s="100" t="str">
        <f>IFERROR(VLOOKUP(Tabela6[[#This Row],[produto]],produtos,3,0),"")</f>
        <v/>
      </c>
      <c r="D249" s="101" t="str">
        <f>IFERROR(Tabela6[[#This Row],[Qtd]]*Tabela6[[#This Row],[preço unitário]],"")</f>
        <v/>
      </c>
      <c r="F249" s="98"/>
      <c r="G249" s="98"/>
      <c r="H249" s="100" t="str">
        <f>IFERROR(VLOOKUP(Tabela7[[#This Row],[Produto]],produtos,3,0),"")</f>
        <v/>
      </c>
      <c r="I249" s="101" t="str">
        <f>IFERROR(Tabela7[[#This Row],[preço unitário]]*Tabela7[[#This Row],[Qtd]],"")</f>
        <v/>
      </c>
      <c r="M249" s="106"/>
    </row>
    <row r="250" spans="1:13" x14ac:dyDescent="0.3">
      <c r="A250" s="98"/>
      <c r="B250" s="99"/>
      <c r="C250" s="100" t="str">
        <f>IFERROR(VLOOKUP(Tabela6[[#This Row],[produto]],produtos,3,0),"")</f>
        <v/>
      </c>
      <c r="D250" s="101" t="str">
        <f>IFERROR(Tabela6[[#This Row],[Qtd]]*Tabela6[[#This Row],[preço unitário]],"")</f>
        <v/>
      </c>
      <c r="F250" s="98"/>
      <c r="G250" s="98"/>
      <c r="H250" s="100" t="str">
        <f>IFERROR(VLOOKUP(Tabela7[[#This Row],[Produto]],produtos,3,0),"")</f>
        <v/>
      </c>
      <c r="I250" s="101" t="str">
        <f>IFERROR(Tabela7[[#This Row],[preço unitário]]*Tabela7[[#This Row],[Qtd]],"")</f>
        <v/>
      </c>
      <c r="M250" s="106"/>
    </row>
    <row r="251" spans="1:13" x14ac:dyDescent="0.3">
      <c r="A251" s="98"/>
      <c r="B251" s="99"/>
      <c r="C251" s="100" t="str">
        <f>IFERROR(VLOOKUP(Tabela6[[#This Row],[produto]],produtos,3,0),"")</f>
        <v/>
      </c>
      <c r="D251" s="101" t="str">
        <f>IFERROR(Tabela6[[#This Row],[Qtd]]*Tabela6[[#This Row],[preço unitário]],"")</f>
        <v/>
      </c>
      <c r="F251" s="98"/>
      <c r="G251" s="98"/>
      <c r="H251" s="100" t="str">
        <f>IFERROR(VLOOKUP(Tabela7[[#This Row],[Produto]],produtos,3,0),"")</f>
        <v/>
      </c>
      <c r="I251" s="101" t="str">
        <f>IFERROR(Tabela7[[#This Row],[preço unitário]]*Tabela7[[#This Row],[Qtd]],"")</f>
        <v/>
      </c>
      <c r="M251" s="106"/>
    </row>
    <row r="252" spans="1:13" x14ac:dyDescent="0.3">
      <c r="A252" s="98"/>
      <c r="B252" s="99"/>
      <c r="C252" s="100" t="str">
        <f>IFERROR(VLOOKUP(Tabela6[[#This Row],[produto]],produtos,3,0),"")</f>
        <v/>
      </c>
      <c r="D252" s="101" t="str">
        <f>IFERROR(Tabela6[[#This Row],[Qtd]]*Tabela6[[#This Row],[preço unitário]],"")</f>
        <v/>
      </c>
      <c r="F252" s="98"/>
      <c r="G252" s="98"/>
      <c r="H252" s="100" t="str">
        <f>IFERROR(VLOOKUP(Tabela7[[#This Row],[Produto]],produtos,3,0),"")</f>
        <v/>
      </c>
      <c r="I252" s="101" t="str">
        <f>IFERROR(Tabela7[[#This Row],[preço unitário]]*Tabela7[[#This Row],[Qtd]],"")</f>
        <v/>
      </c>
      <c r="M252" s="106"/>
    </row>
    <row r="253" spans="1:13" x14ac:dyDescent="0.3">
      <c r="A253" s="98"/>
      <c r="B253" s="99"/>
      <c r="C253" s="100" t="str">
        <f>IFERROR(VLOOKUP(Tabela6[[#This Row],[produto]],produtos,3,0),"")</f>
        <v/>
      </c>
      <c r="D253" s="101" t="str">
        <f>IFERROR(Tabela6[[#This Row],[Qtd]]*Tabela6[[#This Row],[preço unitário]],"")</f>
        <v/>
      </c>
      <c r="F253" s="98"/>
      <c r="G253" s="98"/>
      <c r="H253" s="100" t="str">
        <f>IFERROR(VLOOKUP(Tabela7[[#This Row],[Produto]],produtos,3,0),"")</f>
        <v/>
      </c>
      <c r="I253" s="101" t="str">
        <f>IFERROR(Tabela7[[#This Row],[preço unitário]]*Tabela7[[#This Row],[Qtd]],"")</f>
        <v/>
      </c>
      <c r="M253" s="106"/>
    </row>
    <row r="254" spans="1:13" x14ac:dyDescent="0.3">
      <c r="A254" s="98"/>
      <c r="B254" s="99"/>
      <c r="C254" s="100" t="str">
        <f>IFERROR(VLOOKUP(Tabela6[[#This Row],[produto]],produtos,3,0),"")</f>
        <v/>
      </c>
      <c r="D254" s="101" t="str">
        <f>IFERROR(Tabela6[[#This Row],[Qtd]]*Tabela6[[#This Row],[preço unitário]],"")</f>
        <v/>
      </c>
      <c r="F254" s="98"/>
      <c r="G254" s="98"/>
      <c r="H254" s="100" t="str">
        <f>IFERROR(VLOOKUP(Tabela7[[#This Row],[Produto]],produtos,3,0),"")</f>
        <v/>
      </c>
      <c r="I254" s="101" t="str">
        <f>IFERROR(Tabela7[[#This Row],[preço unitário]]*Tabela7[[#This Row],[Qtd]],"")</f>
        <v/>
      </c>
      <c r="M254" s="106"/>
    </row>
    <row r="255" spans="1:13" x14ac:dyDescent="0.3">
      <c r="A255" s="98"/>
      <c r="B255" s="99"/>
      <c r="C255" s="100" t="str">
        <f>IFERROR(VLOOKUP(Tabela6[[#This Row],[produto]],produtos,3,0),"")</f>
        <v/>
      </c>
      <c r="D255" s="101" t="str">
        <f>IFERROR(Tabela6[[#This Row],[Qtd]]*Tabela6[[#This Row],[preço unitário]],"")</f>
        <v/>
      </c>
      <c r="F255" s="98"/>
      <c r="G255" s="98"/>
      <c r="H255" s="100" t="str">
        <f>IFERROR(VLOOKUP(Tabela7[[#This Row],[Produto]],produtos,3,0),"")</f>
        <v/>
      </c>
      <c r="I255" s="101" t="str">
        <f>IFERROR(Tabela7[[#This Row],[preço unitário]]*Tabela7[[#This Row],[Qtd]],"")</f>
        <v/>
      </c>
      <c r="M255" s="106"/>
    </row>
    <row r="256" spans="1:13" x14ac:dyDescent="0.3">
      <c r="A256" s="98"/>
      <c r="B256" s="99"/>
      <c r="C256" s="100" t="str">
        <f>IFERROR(VLOOKUP(Tabela6[[#This Row],[produto]],produtos,3,0),"")</f>
        <v/>
      </c>
      <c r="D256" s="101" t="str">
        <f>IFERROR(Tabela6[[#This Row],[Qtd]]*Tabela6[[#This Row],[preço unitário]],"")</f>
        <v/>
      </c>
      <c r="F256" s="98"/>
      <c r="G256" s="98"/>
      <c r="H256" s="100" t="str">
        <f>IFERROR(VLOOKUP(Tabela7[[#This Row],[Produto]],produtos,3,0),"")</f>
        <v/>
      </c>
      <c r="I256" s="101" t="str">
        <f>IFERROR(Tabela7[[#This Row],[preço unitário]]*Tabela7[[#This Row],[Qtd]],"")</f>
        <v/>
      </c>
      <c r="M256" s="106"/>
    </row>
    <row r="257" spans="1:13" x14ac:dyDescent="0.3">
      <c r="A257" s="98"/>
      <c r="B257" s="99"/>
      <c r="C257" s="100" t="str">
        <f>IFERROR(VLOOKUP(Tabela6[[#This Row],[produto]],produtos,3,0),"")</f>
        <v/>
      </c>
      <c r="D257" s="101" t="str">
        <f>IFERROR(Tabela6[[#This Row],[Qtd]]*Tabela6[[#This Row],[preço unitário]],"")</f>
        <v/>
      </c>
      <c r="F257" s="98"/>
      <c r="G257" s="98"/>
      <c r="H257" s="100" t="str">
        <f>IFERROR(VLOOKUP(Tabela7[[#This Row],[Produto]],produtos,3,0),"")</f>
        <v/>
      </c>
      <c r="I257" s="101" t="str">
        <f>IFERROR(Tabela7[[#This Row],[preço unitário]]*Tabela7[[#This Row],[Qtd]],"")</f>
        <v/>
      </c>
      <c r="M257" s="106"/>
    </row>
    <row r="258" spans="1:13" x14ac:dyDescent="0.3">
      <c r="A258" s="98"/>
      <c r="B258" s="99"/>
      <c r="C258" s="100" t="str">
        <f>IFERROR(VLOOKUP(Tabela6[[#This Row],[produto]],produtos,3,0),"")</f>
        <v/>
      </c>
      <c r="D258" s="101" t="str">
        <f>IFERROR(Tabela6[[#This Row],[Qtd]]*Tabela6[[#This Row],[preço unitário]],"")</f>
        <v/>
      </c>
      <c r="F258" s="98"/>
      <c r="G258" s="98"/>
      <c r="H258" s="100" t="str">
        <f>IFERROR(VLOOKUP(Tabela7[[#This Row],[Produto]],produtos,3,0),"")</f>
        <v/>
      </c>
      <c r="I258" s="101" t="str">
        <f>IFERROR(Tabela7[[#This Row],[preço unitário]]*Tabela7[[#This Row],[Qtd]],"")</f>
        <v/>
      </c>
      <c r="M258" s="106"/>
    </row>
    <row r="259" spans="1:13" x14ac:dyDescent="0.3">
      <c r="A259" s="98"/>
      <c r="B259" s="99"/>
      <c r="C259" s="100" t="str">
        <f>IFERROR(VLOOKUP(Tabela6[[#This Row],[produto]],produtos,3,0),"")</f>
        <v/>
      </c>
      <c r="D259" s="101" t="str">
        <f>IFERROR(Tabela6[[#This Row],[Qtd]]*Tabela6[[#This Row],[preço unitário]],"")</f>
        <v/>
      </c>
      <c r="F259" s="98"/>
      <c r="G259" s="98"/>
      <c r="H259" s="100" t="str">
        <f>IFERROR(VLOOKUP(Tabela7[[#This Row],[Produto]],produtos,3,0),"")</f>
        <v/>
      </c>
      <c r="I259" s="101" t="str">
        <f>IFERROR(Tabela7[[#This Row],[preço unitário]]*Tabela7[[#This Row],[Qtd]],"")</f>
        <v/>
      </c>
      <c r="M259" s="106"/>
    </row>
    <row r="260" spans="1:13" x14ac:dyDescent="0.3">
      <c r="A260" s="98"/>
      <c r="B260" s="99"/>
      <c r="C260" s="100" t="str">
        <f>IFERROR(VLOOKUP(Tabela6[[#This Row],[produto]],produtos,3,0),"")</f>
        <v/>
      </c>
      <c r="D260" s="101" t="str">
        <f>IFERROR(Tabela6[[#This Row],[Qtd]]*Tabela6[[#This Row],[preço unitário]],"")</f>
        <v/>
      </c>
      <c r="F260" s="98"/>
      <c r="G260" s="98"/>
      <c r="H260" s="100" t="str">
        <f>IFERROR(VLOOKUP(Tabela7[[#This Row],[Produto]],produtos,3,0),"")</f>
        <v/>
      </c>
      <c r="I260" s="101" t="str">
        <f>IFERROR(Tabela7[[#This Row],[preço unitário]]*Tabela7[[#This Row],[Qtd]],"")</f>
        <v/>
      </c>
      <c r="M260" s="106"/>
    </row>
    <row r="261" spans="1:13" x14ac:dyDescent="0.3">
      <c r="A261" s="98"/>
      <c r="B261" s="99"/>
      <c r="C261" s="100" t="str">
        <f>IFERROR(VLOOKUP(Tabela6[[#This Row],[produto]],produtos,3,0),"")</f>
        <v/>
      </c>
      <c r="D261" s="101" t="str">
        <f>IFERROR(Tabela6[[#This Row],[Qtd]]*Tabela6[[#This Row],[preço unitário]],"")</f>
        <v/>
      </c>
      <c r="F261" s="98"/>
      <c r="G261" s="98"/>
      <c r="H261" s="100" t="str">
        <f>IFERROR(VLOOKUP(Tabela7[[#This Row],[Produto]],produtos,3,0),"")</f>
        <v/>
      </c>
      <c r="I261" s="101" t="str">
        <f>IFERROR(Tabela7[[#This Row],[preço unitário]]*Tabela7[[#This Row],[Qtd]],"")</f>
        <v/>
      </c>
      <c r="M261" s="106"/>
    </row>
    <row r="262" spans="1:13" x14ac:dyDescent="0.3">
      <c r="A262" s="98"/>
      <c r="B262" s="99"/>
      <c r="C262" s="100" t="str">
        <f>IFERROR(VLOOKUP(Tabela6[[#This Row],[produto]],produtos,3,0),"")</f>
        <v/>
      </c>
      <c r="D262" s="101" t="str">
        <f>IFERROR(Tabela6[[#This Row],[Qtd]]*Tabela6[[#This Row],[preço unitário]],"")</f>
        <v/>
      </c>
      <c r="F262" s="98"/>
      <c r="G262" s="98"/>
      <c r="H262" s="100" t="str">
        <f>IFERROR(VLOOKUP(Tabela7[[#This Row],[Produto]],produtos,3,0),"")</f>
        <v/>
      </c>
      <c r="I262" s="101" t="str">
        <f>IFERROR(Tabela7[[#This Row],[preço unitário]]*Tabela7[[#This Row],[Qtd]],"")</f>
        <v/>
      </c>
      <c r="M262" s="106"/>
    </row>
    <row r="263" spans="1:13" x14ac:dyDescent="0.3">
      <c r="A263" s="98"/>
      <c r="B263" s="99"/>
      <c r="C263" s="100" t="str">
        <f>IFERROR(VLOOKUP(Tabela6[[#This Row],[produto]],produtos,3,0),"")</f>
        <v/>
      </c>
      <c r="D263" s="101" t="str">
        <f>IFERROR(Tabela6[[#This Row],[Qtd]]*Tabela6[[#This Row],[preço unitário]],"")</f>
        <v/>
      </c>
      <c r="F263" s="98"/>
      <c r="G263" s="98"/>
      <c r="H263" s="100" t="str">
        <f>IFERROR(VLOOKUP(Tabela7[[#This Row],[Produto]],produtos,3,0),"")</f>
        <v/>
      </c>
      <c r="I263" s="101" t="str">
        <f>IFERROR(Tabela7[[#This Row],[preço unitário]]*Tabela7[[#This Row],[Qtd]],"")</f>
        <v/>
      </c>
      <c r="M263" s="106"/>
    </row>
    <row r="264" spans="1:13" x14ac:dyDescent="0.3">
      <c r="A264" s="98"/>
      <c r="B264" s="99"/>
      <c r="C264" s="100" t="str">
        <f>IFERROR(VLOOKUP(Tabela6[[#This Row],[produto]],produtos,3,0),"")</f>
        <v/>
      </c>
      <c r="D264" s="101" t="str">
        <f>IFERROR(Tabela6[[#This Row],[Qtd]]*Tabela6[[#This Row],[preço unitário]],"")</f>
        <v/>
      </c>
      <c r="F264" s="98"/>
      <c r="G264" s="98"/>
      <c r="H264" s="100" t="str">
        <f>IFERROR(VLOOKUP(Tabela7[[#This Row],[Produto]],produtos,3,0),"")</f>
        <v/>
      </c>
      <c r="I264" s="101" t="str">
        <f>IFERROR(Tabela7[[#This Row],[preço unitário]]*Tabela7[[#This Row],[Qtd]],"")</f>
        <v/>
      </c>
      <c r="M264" s="106"/>
    </row>
    <row r="265" spans="1:13" x14ac:dyDescent="0.3">
      <c r="A265" s="98"/>
      <c r="B265" s="99"/>
      <c r="C265" s="100" t="str">
        <f>IFERROR(VLOOKUP(Tabela6[[#This Row],[produto]],produtos,3,0),"")</f>
        <v/>
      </c>
      <c r="D265" s="101" t="str">
        <f>IFERROR(Tabela6[[#This Row],[Qtd]]*Tabela6[[#This Row],[preço unitário]],"")</f>
        <v/>
      </c>
      <c r="F265" s="98"/>
      <c r="G265" s="98"/>
      <c r="H265" s="100" t="str">
        <f>IFERROR(VLOOKUP(Tabela7[[#This Row],[Produto]],produtos,3,0),"")</f>
        <v/>
      </c>
      <c r="I265" s="101" t="str">
        <f>IFERROR(Tabela7[[#This Row],[preço unitário]]*Tabela7[[#This Row],[Qtd]],"")</f>
        <v/>
      </c>
      <c r="M265" s="106"/>
    </row>
    <row r="266" spans="1:13" x14ac:dyDescent="0.3">
      <c r="A266" s="98"/>
      <c r="B266" s="99"/>
      <c r="C266" s="100" t="str">
        <f>IFERROR(VLOOKUP(Tabela6[[#This Row],[produto]],produtos,3,0),"")</f>
        <v/>
      </c>
      <c r="D266" s="101" t="str">
        <f>IFERROR(Tabela6[[#This Row],[Qtd]]*Tabela6[[#This Row],[preço unitário]],"")</f>
        <v/>
      </c>
      <c r="F266" s="98"/>
      <c r="G266" s="98"/>
      <c r="H266" s="100" t="str">
        <f>IFERROR(VLOOKUP(Tabela7[[#This Row],[Produto]],produtos,3,0),"")</f>
        <v/>
      </c>
      <c r="I266" s="101" t="str">
        <f>IFERROR(Tabela7[[#This Row],[preço unitário]]*Tabela7[[#This Row],[Qtd]],"")</f>
        <v/>
      </c>
      <c r="M266" s="106"/>
    </row>
    <row r="267" spans="1:13" x14ac:dyDescent="0.3">
      <c r="A267" s="98"/>
      <c r="B267" s="99"/>
      <c r="C267" s="100" t="str">
        <f>IFERROR(VLOOKUP(Tabela6[[#This Row],[produto]],produtos,3,0),"")</f>
        <v/>
      </c>
      <c r="D267" s="101" t="str">
        <f>IFERROR(Tabela6[[#This Row],[Qtd]]*Tabela6[[#This Row],[preço unitário]],"")</f>
        <v/>
      </c>
      <c r="F267" s="98"/>
      <c r="G267" s="98"/>
      <c r="H267" s="100" t="str">
        <f>IFERROR(VLOOKUP(Tabela7[[#This Row],[Produto]],produtos,3,0),"")</f>
        <v/>
      </c>
      <c r="I267" s="101" t="str">
        <f>IFERROR(Tabela7[[#This Row],[preço unitário]]*Tabela7[[#This Row],[Qtd]],"")</f>
        <v/>
      </c>
      <c r="M267" s="106"/>
    </row>
    <row r="268" spans="1:13" x14ac:dyDescent="0.3">
      <c r="A268" s="98"/>
      <c r="B268" s="99"/>
      <c r="C268" s="100" t="str">
        <f>IFERROR(VLOOKUP(Tabela6[[#This Row],[produto]],produtos,3,0),"")</f>
        <v/>
      </c>
      <c r="D268" s="101" t="str">
        <f>IFERROR(Tabela6[[#This Row],[Qtd]]*Tabela6[[#This Row],[preço unitário]],"")</f>
        <v/>
      </c>
      <c r="F268" s="98"/>
      <c r="G268" s="98"/>
      <c r="H268" s="100" t="str">
        <f>IFERROR(VLOOKUP(Tabela7[[#This Row],[Produto]],produtos,3,0),"")</f>
        <v/>
      </c>
      <c r="I268" s="101" t="str">
        <f>IFERROR(Tabela7[[#This Row],[preço unitário]]*Tabela7[[#This Row],[Qtd]],"")</f>
        <v/>
      </c>
      <c r="M268" s="106"/>
    </row>
    <row r="269" spans="1:13" x14ac:dyDescent="0.3">
      <c r="A269" s="98"/>
      <c r="B269" s="99"/>
      <c r="C269" s="100" t="str">
        <f>IFERROR(VLOOKUP(Tabela6[[#This Row],[produto]],produtos,3,0),"")</f>
        <v/>
      </c>
      <c r="D269" s="101" t="str">
        <f>IFERROR(Tabela6[[#This Row],[Qtd]]*Tabela6[[#This Row],[preço unitário]],"")</f>
        <v/>
      </c>
      <c r="F269" s="98"/>
      <c r="G269" s="98"/>
      <c r="H269" s="100" t="str">
        <f>IFERROR(VLOOKUP(Tabela7[[#This Row],[Produto]],produtos,3,0),"")</f>
        <v/>
      </c>
      <c r="I269" s="101" t="str">
        <f>IFERROR(Tabela7[[#This Row],[preço unitário]]*Tabela7[[#This Row],[Qtd]],"")</f>
        <v/>
      </c>
      <c r="M269" s="106"/>
    </row>
    <row r="270" spans="1:13" x14ac:dyDescent="0.3">
      <c r="A270" s="98"/>
      <c r="B270" s="99"/>
      <c r="C270" s="100" t="str">
        <f>IFERROR(VLOOKUP(Tabela6[[#This Row],[produto]],produtos,3,0),"")</f>
        <v/>
      </c>
      <c r="D270" s="101" t="str">
        <f>IFERROR(Tabela6[[#This Row],[Qtd]]*Tabela6[[#This Row],[preço unitário]],"")</f>
        <v/>
      </c>
      <c r="F270" s="98"/>
      <c r="G270" s="98"/>
      <c r="H270" s="100" t="str">
        <f>IFERROR(VLOOKUP(Tabela7[[#This Row],[Produto]],produtos,3,0),"")</f>
        <v/>
      </c>
      <c r="I270" s="101" t="str">
        <f>IFERROR(Tabela7[[#This Row],[preço unitário]]*Tabela7[[#This Row],[Qtd]],"")</f>
        <v/>
      </c>
      <c r="M270" s="106"/>
    </row>
    <row r="271" spans="1:13" x14ac:dyDescent="0.3">
      <c r="A271" s="98"/>
      <c r="B271" s="99"/>
      <c r="C271" s="100" t="str">
        <f>IFERROR(VLOOKUP(Tabela6[[#This Row],[produto]],produtos,3,0),"")</f>
        <v/>
      </c>
      <c r="D271" s="101" t="str">
        <f>IFERROR(Tabela6[[#This Row],[Qtd]]*Tabela6[[#This Row],[preço unitário]],"")</f>
        <v/>
      </c>
      <c r="F271" s="98"/>
      <c r="G271" s="98"/>
      <c r="H271" s="100" t="str">
        <f>IFERROR(VLOOKUP(Tabela7[[#This Row],[Produto]],produtos,3,0),"")</f>
        <v/>
      </c>
      <c r="I271" s="101" t="str">
        <f>IFERROR(Tabela7[[#This Row],[preço unitário]]*Tabela7[[#This Row],[Qtd]],"")</f>
        <v/>
      </c>
      <c r="M271" s="106"/>
    </row>
    <row r="272" spans="1:13" x14ac:dyDescent="0.3">
      <c r="A272" s="98"/>
      <c r="B272" s="99"/>
      <c r="C272" s="100" t="str">
        <f>IFERROR(VLOOKUP(Tabela6[[#This Row],[produto]],produtos,3,0),"")</f>
        <v/>
      </c>
      <c r="D272" s="101" t="str">
        <f>IFERROR(Tabela6[[#This Row],[Qtd]]*Tabela6[[#This Row],[preço unitário]],"")</f>
        <v/>
      </c>
      <c r="F272" s="98"/>
      <c r="G272" s="98"/>
      <c r="H272" s="100" t="str">
        <f>IFERROR(VLOOKUP(Tabela7[[#This Row],[Produto]],produtos,3,0),"")</f>
        <v/>
      </c>
      <c r="I272" s="101" t="str">
        <f>IFERROR(Tabela7[[#This Row],[preço unitário]]*Tabela7[[#This Row],[Qtd]],"")</f>
        <v/>
      </c>
      <c r="M272" s="106"/>
    </row>
    <row r="273" spans="1:13" x14ac:dyDescent="0.3">
      <c r="A273" s="98"/>
      <c r="B273" s="99"/>
      <c r="C273" s="100" t="str">
        <f>IFERROR(VLOOKUP(Tabela6[[#This Row],[produto]],produtos,3,0),"")</f>
        <v/>
      </c>
      <c r="D273" s="101" t="str">
        <f>IFERROR(Tabela6[[#This Row],[Qtd]]*Tabela6[[#This Row],[preço unitário]],"")</f>
        <v/>
      </c>
      <c r="F273" s="98"/>
      <c r="G273" s="98"/>
      <c r="H273" s="100" t="str">
        <f>IFERROR(VLOOKUP(Tabela7[[#This Row],[Produto]],produtos,3,0),"")</f>
        <v/>
      </c>
      <c r="I273" s="101" t="str">
        <f>IFERROR(Tabela7[[#This Row],[preço unitário]]*Tabela7[[#This Row],[Qtd]],"")</f>
        <v/>
      </c>
      <c r="M273" s="106"/>
    </row>
    <row r="274" spans="1:13" x14ac:dyDescent="0.3">
      <c r="A274" s="98"/>
      <c r="B274" s="99"/>
      <c r="C274" s="100" t="str">
        <f>IFERROR(VLOOKUP(Tabela6[[#This Row],[produto]],produtos,3,0),"")</f>
        <v/>
      </c>
      <c r="D274" s="101" t="str">
        <f>IFERROR(Tabela6[[#This Row],[Qtd]]*Tabela6[[#This Row],[preço unitário]],"")</f>
        <v/>
      </c>
      <c r="F274" s="98"/>
      <c r="G274" s="98"/>
      <c r="H274" s="100" t="str">
        <f>IFERROR(VLOOKUP(Tabela7[[#This Row],[Produto]],produtos,3,0),"")</f>
        <v/>
      </c>
      <c r="I274" s="101" t="str">
        <f>IFERROR(Tabela7[[#This Row],[preço unitário]]*Tabela7[[#This Row],[Qtd]],"")</f>
        <v/>
      </c>
      <c r="M274" s="106"/>
    </row>
    <row r="275" spans="1:13" x14ac:dyDescent="0.3">
      <c r="A275" s="98"/>
      <c r="B275" s="99"/>
      <c r="C275" s="100" t="str">
        <f>IFERROR(VLOOKUP(Tabela6[[#This Row],[produto]],produtos,3,0),"")</f>
        <v/>
      </c>
      <c r="D275" s="101" t="str">
        <f>IFERROR(Tabela6[[#This Row],[Qtd]]*Tabela6[[#This Row],[preço unitário]],"")</f>
        <v/>
      </c>
      <c r="F275" s="98"/>
      <c r="G275" s="98"/>
      <c r="H275" s="100" t="str">
        <f>IFERROR(VLOOKUP(Tabela7[[#This Row],[Produto]],produtos,3,0),"")</f>
        <v/>
      </c>
      <c r="I275" s="101" t="str">
        <f>IFERROR(Tabela7[[#This Row],[preço unitário]]*Tabela7[[#This Row],[Qtd]],"")</f>
        <v/>
      </c>
      <c r="M275" s="106"/>
    </row>
    <row r="276" spans="1:13" x14ac:dyDescent="0.3">
      <c r="A276" s="98"/>
      <c r="B276" s="99"/>
      <c r="C276" s="100" t="str">
        <f>IFERROR(VLOOKUP(Tabela6[[#This Row],[produto]],produtos,3,0),"")</f>
        <v/>
      </c>
      <c r="D276" s="101" t="str">
        <f>IFERROR(Tabela6[[#This Row],[Qtd]]*Tabela6[[#This Row],[preço unitário]],"")</f>
        <v/>
      </c>
      <c r="F276" s="98"/>
      <c r="G276" s="98"/>
      <c r="H276" s="100" t="str">
        <f>IFERROR(VLOOKUP(Tabela7[[#This Row],[Produto]],produtos,3,0),"")</f>
        <v/>
      </c>
      <c r="I276" s="101" t="str">
        <f>IFERROR(Tabela7[[#This Row],[preço unitário]]*Tabela7[[#This Row],[Qtd]],"")</f>
        <v/>
      </c>
      <c r="M276" s="106"/>
    </row>
    <row r="277" spans="1:13" x14ac:dyDescent="0.3">
      <c r="A277" s="98"/>
      <c r="B277" s="99"/>
      <c r="C277" s="100" t="str">
        <f>IFERROR(VLOOKUP(Tabela6[[#This Row],[produto]],produtos,3,0),"")</f>
        <v/>
      </c>
      <c r="D277" s="101" t="str">
        <f>IFERROR(Tabela6[[#This Row],[Qtd]]*Tabela6[[#This Row],[preço unitário]],"")</f>
        <v/>
      </c>
      <c r="F277" s="98"/>
      <c r="G277" s="98"/>
      <c r="H277" s="100" t="str">
        <f>IFERROR(VLOOKUP(Tabela7[[#This Row],[Produto]],produtos,3,0),"")</f>
        <v/>
      </c>
      <c r="I277" s="101" t="str">
        <f>IFERROR(Tabela7[[#This Row],[preço unitário]]*Tabela7[[#This Row],[Qtd]],"")</f>
        <v/>
      </c>
      <c r="M277" s="106"/>
    </row>
    <row r="278" spans="1:13" x14ac:dyDescent="0.3">
      <c r="A278" s="98"/>
      <c r="B278" s="99"/>
      <c r="C278" s="100" t="str">
        <f>IFERROR(VLOOKUP(Tabela6[[#This Row],[produto]],produtos,3,0),"")</f>
        <v/>
      </c>
      <c r="D278" s="101" t="str">
        <f>IFERROR(Tabela6[[#This Row],[Qtd]]*Tabela6[[#This Row],[preço unitário]],"")</f>
        <v/>
      </c>
      <c r="F278" s="98"/>
      <c r="G278" s="98"/>
      <c r="H278" s="100" t="str">
        <f>IFERROR(VLOOKUP(Tabela7[[#This Row],[Produto]],produtos,3,0),"")</f>
        <v/>
      </c>
      <c r="I278" s="101" t="str">
        <f>IFERROR(Tabela7[[#This Row],[preço unitário]]*Tabela7[[#This Row],[Qtd]],"")</f>
        <v/>
      </c>
      <c r="M278" s="106"/>
    </row>
    <row r="279" spans="1:13" x14ac:dyDescent="0.3">
      <c r="A279" s="98"/>
      <c r="B279" s="99"/>
      <c r="C279" s="100" t="str">
        <f>IFERROR(VLOOKUP(Tabela6[[#This Row],[produto]],produtos,3,0),"")</f>
        <v/>
      </c>
      <c r="D279" s="101" t="str">
        <f>IFERROR(Tabela6[[#This Row],[Qtd]]*Tabela6[[#This Row],[preço unitário]],"")</f>
        <v/>
      </c>
      <c r="F279" s="98"/>
      <c r="G279" s="98"/>
      <c r="H279" s="100" t="str">
        <f>IFERROR(VLOOKUP(Tabela7[[#This Row],[Produto]],produtos,3,0),"")</f>
        <v/>
      </c>
      <c r="I279" s="101" t="str">
        <f>IFERROR(Tabela7[[#This Row],[preço unitário]]*Tabela7[[#This Row],[Qtd]],"")</f>
        <v/>
      </c>
      <c r="M279" s="106"/>
    </row>
    <row r="280" spans="1:13" x14ac:dyDescent="0.3">
      <c r="A280" s="98"/>
      <c r="B280" s="99"/>
      <c r="C280" s="100" t="str">
        <f>IFERROR(VLOOKUP(Tabela6[[#This Row],[produto]],produtos,3,0),"")</f>
        <v/>
      </c>
      <c r="D280" s="101" t="str">
        <f>IFERROR(Tabela6[[#This Row],[Qtd]]*Tabela6[[#This Row],[preço unitário]],"")</f>
        <v/>
      </c>
      <c r="F280" s="98"/>
      <c r="G280" s="98"/>
      <c r="H280" s="100" t="str">
        <f>IFERROR(VLOOKUP(Tabela7[[#This Row],[Produto]],produtos,3,0),"")</f>
        <v/>
      </c>
      <c r="I280" s="101" t="str">
        <f>IFERROR(Tabela7[[#This Row],[preço unitário]]*Tabela7[[#This Row],[Qtd]],"")</f>
        <v/>
      </c>
      <c r="M280" s="106"/>
    </row>
    <row r="281" spans="1:13" x14ac:dyDescent="0.3">
      <c r="A281" s="98"/>
      <c r="B281" s="99"/>
      <c r="C281" s="100" t="str">
        <f>IFERROR(VLOOKUP(Tabela6[[#This Row],[produto]],produtos,3,0),"")</f>
        <v/>
      </c>
      <c r="D281" s="101" t="str">
        <f>IFERROR(Tabela6[[#This Row],[Qtd]]*Tabela6[[#This Row],[preço unitário]],"")</f>
        <v/>
      </c>
      <c r="F281" s="98"/>
      <c r="G281" s="98"/>
      <c r="H281" s="100" t="str">
        <f>IFERROR(VLOOKUP(Tabela7[[#This Row],[Produto]],produtos,3,0),"")</f>
        <v/>
      </c>
      <c r="I281" s="101" t="str">
        <f>IFERROR(Tabela7[[#This Row],[preço unitário]]*Tabela7[[#This Row],[Qtd]],"")</f>
        <v/>
      </c>
      <c r="M281" s="106"/>
    </row>
    <row r="282" spans="1:13" x14ac:dyDescent="0.3">
      <c r="A282" s="98"/>
      <c r="B282" s="99"/>
      <c r="C282" s="100" t="str">
        <f>IFERROR(VLOOKUP(Tabela6[[#This Row],[produto]],produtos,3,0),"")</f>
        <v/>
      </c>
      <c r="D282" s="101" t="str">
        <f>IFERROR(Tabela6[[#This Row],[Qtd]]*Tabela6[[#This Row],[preço unitário]],"")</f>
        <v/>
      </c>
      <c r="F282" s="98"/>
      <c r="G282" s="98"/>
      <c r="H282" s="100" t="str">
        <f>IFERROR(VLOOKUP(Tabela7[[#This Row],[Produto]],produtos,3,0),"")</f>
        <v/>
      </c>
      <c r="I282" s="101" t="str">
        <f>IFERROR(Tabela7[[#This Row],[preço unitário]]*Tabela7[[#This Row],[Qtd]],"")</f>
        <v/>
      </c>
      <c r="M282" s="106"/>
    </row>
    <row r="283" spans="1:13" x14ac:dyDescent="0.3">
      <c r="A283" s="98"/>
      <c r="B283" s="99"/>
      <c r="C283" s="100" t="str">
        <f>IFERROR(VLOOKUP(Tabela6[[#This Row],[produto]],produtos,3,0),"")</f>
        <v/>
      </c>
      <c r="D283" s="101" t="str">
        <f>IFERROR(Tabela6[[#This Row],[Qtd]]*Tabela6[[#This Row],[preço unitário]],"")</f>
        <v/>
      </c>
      <c r="F283" s="98"/>
      <c r="G283" s="98"/>
      <c r="H283" s="100" t="str">
        <f>IFERROR(VLOOKUP(Tabela7[[#This Row],[Produto]],produtos,3,0),"")</f>
        <v/>
      </c>
      <c r="I283" s="101" t="str">
        <f>IFERROR(Tabela7[[#This Row],[preço unitário]]*Tabela7[[#This Row],[Qtd]],"")</f>
        <v/>
      </c>
      <c r="M283" s="106"/>
    </row>
    <row r="284" spans="1:13" x14ac:dyDescent="0.3">
      <c r="A284" s="98"/>
      <c r="B284" s="99"/>
      <c r="C284" s="100" t="str">
        <f>IFERROR(VLOOKUP(Tabela6[[#This Row],[produto]],produtos,3,0),"")</f>
        <v/>
      </c>
      <c r="D284" s="101" t="str">
        <f>IFERROR(Tabela6[[#This Row],[Qtd]]*Tabela6[[#This Row],[preço unitário]],"")</f>
        <v/>
      </c>
      <c r="F284" s="98"/>
      <c r="G284" s="98"/>
      <c r="H284" s="100" t="str">
        <f>IFERROR(VLOOKUP(Tabela7[[#This Row],[Produto]],produtos,3,0),"")</f>
        <v/>
      </c>
      <c r="I284" s="101" t="str">
        <f>IFERROR(Tabela7[[#This Row],[preço unitário]]*Tabela7[[#This Row],[Qtd]],"")</f>
        <v/>
      </c>
      <c r="M284" s="106"/>
    </row>
    <row r="285" spans="1:13" x14ac:dyDescent="0.3">
      <c r="A285" s="98"/>
      <c r="B285" s="99"/>
      <c r="C285" s="100" t="str">
        <f>IFERROR(VLOOKUP(Tabela6[[#This Row],[produto]],produtos,3,0),"")</f>
        <v/>
      </c>
      <c r="D285" s="101" t="str">
        <f>IFERROR(Tabela6[[#This Row],[Qtd]]*Tabela6[[#This Row],[preço unitário]],"")</f>
        <v/>
      </c>
      <c r="F285" s="98"/>
      <c r="G285" s="98"/>
      <c r="H285" s="100" t="str">
        <f>IFERROR(VLOOKUP(Tabela7[[#This Row],[Produto]],produtos,3,0),"")</f>
        <v/>
      </c>
      <c r="I285" s="101" t="str">
        <f>IFERROR(Tabela7[[#This Row],[preço unitário]]*Tabela7[[#This Row],[Qtd]],"")</f>
        <v/>
      </c>
      <c r="M285" s="106"/>
    </row>
    <row r="286" spans="1:13" x14ac:dyDescent="0.3">
      <c r="A286" s="98"/>
      <c r="B286" s="99"/>
      <c r="C286" s="100" t="str">
        <f>IFERROR(VLOOKUP(Tabela6[[#This Row],[produto]],produtos,3,0),"")</f>
        <v/>
      </c>
      <c r="D286" s="101" t="str">
        <f>IFERROR(Tabela6[[#This Row],[Qtd]]*Tabela6[[#This Row],[preço unitário]],"")</f>
        <v/>
      </c>
      <c r="F286" s="98"/>
      <c r="G286" s="98"/>
      <c r="H286" s="100" t="str">
        <f>IFERROR(VLOOKUP(Tabela7[[#This Row],[Produto]],produtos,3,0),"")</f>
        <v/>
      </c>
      <c r="I286" s="101" t="str">
        <f>IFERROR(Tabela7[[#This Row],[preço unitário]]*Tabela7[[#This Row],[Qtd]],"")</f>
        <v/>
      </c>
      <c r="M286" s="106"/>
    </row>
    <row r="287" spans="1:13" x14ac:dyDescent="0.3">
      <c r="A287" s="98"/>
      <c r="B287" s="99"/>
      <c r="C287" s="100" t="str">
        <f>IFERROR(VLOOKUP(Tabela6[[#This Row],[produto]],produtos,3,0),"")</f>
        <v/>
      </c>
      <c r="D287" s="101" t="str">
        <f>IFERROR(Tabela6[[#This Row],[Qtd]]*Tabela6[[#This Row],[preço unitário]],"")</f>
        <v/>
      </c>
      <c r="F287" s="98"/>
      <c r="G287" s="98"/>
      <c r="H287" s="100" t="str">
        <f>IFERROR(VLOOKUP(Tabela7[[#This Row],[Produto]],produtos,3,0),"")</f>
        <v/>
      </c>
      <c r="I287" s="101" t="str">
        <f>IFERROR(Tabela7[[#This Row],[preço unitário]]*Tabela7[[#This Row],[Qtd]],"")</f>
        <v/>
      </c>
      <c r="M287" s="106"/>
    </row>
    <row r="288" spans="1:13" x14ac:dyDescent="0.3">
      <c r="A288" s="98"/>
      <c r="B288" s="99"/>
      <c r="C288" s="100" t="str">
        <f>IFERROR(VLOOKUP(Tabela6[[#This Row],[produto]],produtos,3,0),"")</f>
        <v/>
      </c>
      <c r="D288" s="101" t="str">
        <f>IFERROR(Tabela6[[#This Row],[Qtd]]*Tabela6[[#This Row],[preço unitário]],"")</f>
        <v/>
      </c>
      <c r="F288" s="98"/>
      <c r="G288" s="98"/>
      <c r="H288" s="100" t="str">
        <f>IFERROR(VLOOKUP(Tabela7[[#This Row],[Produto]],produtos,3,0),"")</f>
        <v/>
      </c>
      <c r="I288" s="101" t="str">
        <f>IFERROR(Tabela7[[#This Row],[preço unitário]]*Tabela7[[#This Row],[Qtd]],"")</f>
        <v/>
      </c>
      <c r="M288" s="106"/>
    </row>
    <row r="289" spans="1:13" x14ac:dyDescent="0.3">
      <c r="A289" s="98"/>
      <c r="B289" s="99"/>
      <c r="C289" s="100" t="str">
        <f>IFERROR(VLOOKUP(Tabela6[[#This Row],[produto]],produtos,3,0),"")</f>
        <v/>
      </c>
      <c r="D289" s="101" t="str">
        <f>IFERROR(Tabela6[[#This Row],[Qtd]]*Tabela6[[#This Row],[preço unitário]],"")</f>
        <v/>
      </c>
      <c r="F289" s="98"/>
      <c r="G289" s="98"/>
      <c r="H289" s="100" t="str">
        <f>IFERROR(VLOOKUP(Tabela7[[#This Row],[Produto]],produtos,3,0),"")</f>
        <v/>
      </c>
      <c r="I289" s="101" t="str">
        <f>IFERROR(Tabela7[[#This Row],[preço unitário]]*Tabela7[[#This Row],[Qtd]],"")</f>
        <v/>
      </c>
      <c r="M289" s="106"/>
    </row>
    <row r="290" spans="1:13" x14ac:dyDescent="0.3">
      <c r="A290" s="98"/>
      <c r="B290" s="99"/>
      <c r="C290" s="100" t="str">
        <f>IFERROR(VLOOKUP(Tabela6[[#This Row],[produto]],produtos,3,0),"")</f>
        <v/>
      </c>
      <c r="D290" s="101" t="str">
        <f>IFERROR(Tabela6[[#This Row],[Qtd]]*Tabela6[[#This Row],[preço unitário]],"")</f>
        <v/>
      </c>
      <c r="F290" s="98"/>
      <c r="G290" s="98"/>
      <c r="H290" s="100" t="str">
        <f>IFERROR(VLOOKUP(Tabela7[[#This Row],[Produto]],produtos,3,0),"")</f>
        <v/>
      </c>
      <c r="I290" s="101" t="str">
        <f>IFERROR(Tabela7[[#This Row],[preço unitário]]*Tabela7[[#This Row],[Qtd]],"")</f>
        <v/>
      </c>
      <c r="M290" s="106"/>
    </row>
    <row r="291" spans="1:13" x14ac:dyDescent="0.3">
      <c r="A291" s="98"/>
      <c r="B291" s="99"/>
      <c r="C291" s="100" t="str">
        <f>IFERROR(VLOOKUP(Tabela6[[#This Row],[produto]],produtos,3,0),"")</f>
        <v/>
      </c>
      <c r="D291" s="101" t="str">
        <f>IFERROR(Tabela6[[#This Row],[Qtd]]*Tabela6[[#This Row],[preço unitário]],"")</f>
        <v/>
      </c>
      <c r="F291" s="98"/>
      <c r="G291" s="98"/>
      <c r="H291" s="100" t="str">
        <f>IFERROR(VLOOKUP(Tabela7[[#This Row],[Produto]],produtos,3,0),"")</f>
        <v/>
      </c>
      <c r="I291" s="101" t="str">
        <f>IFERROR(Tabela7[[#This Row],[preço unitário]]*Tabela7[[#This Row],[Qtd]],"")</f>
        <v/>
      </c>
      <c r="M291" s="106"/>
    </row>
    <row r="292" spans="1:13" x14ac:dyDescent="0.3">
      <c r="A292" s="98"/>
      <c r="B292" s="99"/>
      <c r="C292" s="100" t="str">
        <f>IFERROR(VLOOKUP(Tabela6[[#This Row],[produto]],produtos,3,0),"")</f>
        <v/>
      </c>
      <c r="D292" s="101" t="str">
        <f>IFERROR(Tabela6[[#This Row],[Qtd]]*Tabela6[[#This Row],[preço unitário]],"")</f>
        <v/>
      </c>
      <c r="F292" s="98"/>
      <c r="G292" s="98"/>
      <c r="H292" s="100" t="str">
        <f>IFERROR(VLOOKUP(Tabela7[[#This Row],[Produto]],produtos,3,0),"")</f>
        <v/>
      </c>
      <c r="I292" s="101" t="str">
        <f>IFERROR(Tabela7[[#This Row],[preço unitário]]*Tabela7[[#This Row],[Qtd]],"")</f>
        <v/>
      </c>
      <c r="M292" s="106"/>
    </row>
    <row r="293" spans="1:13" x14ac:dyDescent="0.3">
      <c r="A293" s="98"/>
      <c r="B293" s="99"/>
      <c r="C293" s="100" t="str">
        <f>IFERROR(VLOOKUP(Tabela6[[#This Row],[produto]],produtos,3,0),"")</f>
        <v/>
      </c>
      <c r="D293" s="101" t="str">
        <f>IFERROR(Tabela6[[#This Row],[Qtd]]*Tabela6[[#This Row],[preço unitário]],"")</f>
        <v/>
      </c>
      <c r="F293" s="98"/>
      <c r="G293" s="98"/>
      <c r="H293" s="100" t="str">
        <f>IFERROR(VLOOKUP(Tabela7[[#This Row],[Produto]],produtos,3,0),"")</f>
        <v/>
      </c>
      <c r="I293" s="101" t="str">
        <f>IFERROR(Tabela7[[#This Row],[preço unitário]]*Tabela7[[#This Row],[Qtd]],"")</f>
        <v/>
      </c>
      <c r="M293" s="106"/>
    </row>
    <row r="294" spans="1:13" x14ac:dyDescent="0.3">
      <c r="A294" s="98"/>
      <c r="B294" s="99"/>
      <c r="C294" s="100" t="str">
        <f>IFERROR(VLOOKUP(Tabela6[[#This Row],[produto]],produtos,3,0),"")</f>
        <v/>
      </c>
      <c r="D294" s="101" t="str">
        <f>IFERROR(Tabela6[[#This Row],[Qtd]]*Tabela6[[#This Row],[preço unitário]],"")</f>
        <v/>
      </c>
      <c r="F294" s="98"/>
      <c r="G294" s="98"/>
      <c r="H294" s="100" t="str">
        <f>IFERROR(VLOOKUP(Tabela7[[#This Row],[Produto]],produtos,3,0),"")</f>
        <v/>
      </c>
      <c r="I294" s="101" t="str">
        <f>IFERROR(Tabela7[[#This Row],[preço unitário]]*Tabela7[[#This Row],[Qtd]],"")</f>
        <v/>
      </c>
      <c r="M294" s="106"/>
    </row>
    <row r="295" spans="1:13" x14ac:dyDescent="0.3">
      <c r="A295" s="98"/>
      <c r="B295" s="99"/>
      <c r="C295" s="100" t="str">
        <f>IFERROR(VLOOKUP(Tabela6[[#This Row],[produto]],produtos,3,0),"")</f>
        <v/>
      </c>
      <c r="D295" s="101" t="str">
        <f>IFERROR(Tabela6[[#This Row],[Qtd]]*Tabela6[[#This Row],[preço unitário]],"")</f>
        <v/>
      </c>
      <c r="F295" s="98"/>
      <c r="G295" s="98"/>
      <c r="H295" s="100" t="str">
        <f>IFERROR(VLOOKUP(Tabela7[[#This Row],[Produto]],produtos,3,0),"")</f>
        <v/>
      </c>
      <c r="I295" s="101" t="str">
        <f>IFERROR(Tabela7[[#This Row],[preço unitário]]*Tabela7[[#This Row],[Qtd]],"")</f>
        <v/>
      </c>
      <c r="M295" s="106"/>
    </row>
    <row r="296" spans="1:13" x14ac:dyDescent="0.3">
      <c r="A296" s="98"/>
      <c r="B296" s="99"/>
      <c r="C296" s="100" t="str">
        <f>IFERROR(VLOOKUP(Tabela6[[#This Row],[produto]],produtos,3,0),"")</f>
        <v/>
      </c>
      <c r="D296" s="101" t="str">
        <f>IFERROR(Tabela6[[#This Row],[Qtd]]*Tabela6[[#This Row],[preço unitário]],"")</f>
        <v/>
      </c>
      <c r="F296" s="98"/>
      <c r="G296" s="98"/>
      <c r="H296" s="100" t="str">
        <f>IFERROR(VLOOKUP(Tabela7[[#This Row],[Produto]],produtos,3,0),"")</f>
        <v/>
      </c>
      <c r="I296" s="101" t="str">
        <f>IFERROR(Tabela7[[#This Row],[preço unitário]]*Tabela7[[#This Row],[Qtd]],"")</f>
        <v/>
      </c>
      <c r="M296" s="106"/>
    </row>
    <row r="297" spans="1:13" x14ac:dyDescent="0.3">
      <c r="A297" s="98"/>
      <c r="B297" s="99"/>
      <c r="C297" s="100" t="str">
        <f>IFERROR(VLOOKUP(Tabela6[[#This Row],[produto]],produtos,3,0),"")</f>
        <v/>
      </c>
      <c r="D297" s="101" t="str">
        <f>IFERROR(Tabela6[[#This Row],[Qtd]]*Tabela6[[#This Row],[preço unitário]],"")</f>
        <v/>
      </c>
      <c r="F297" s="98"/>
      <c r="G297" s="98"/>
      <c r="H297" s="100" t="str">
        <f>IFERROR(VLOOKUP(Tabela7[[#This Row],[Produto]],produtos,3,0),"")</f>
        <v/>
      </c>
      <c r="I297" s="101" t="str">
        <f>IFERROR(Tabela7[[#This Row],[preço unitário]]*Tabela7[[#This Row],[Qtd]],"")</f>
        <v/>
      </c>
      <c r="M297" s="106"/>
    </row>
    <row r="298" spans="1:13" x14ac:dyDescent="0.3">
      <c r="A298" s="98"/>
      <c r="B298" s="99"/>
      <c r="C298" s="100" t="str">
        <f>IFERROR(VLOOKUP(Tabela6[[#This Row],[produto]],produtos,3,0),"")</f>
        <v/>
      </c>
      <c r="D298" s="101" t="str">
        <f>IFERROR(Tabela6[[#This Row],[Qtd]]*Tabela6[[#This Row],[preço unitário]],"")</f>
        <v/>
      </c>
      <c r="F298" s="98"/>
      <c r="G298" s="98"/>
      <c r="H298" s="100" t="str">
        <f>IFERROR(VLOOKUP(Tabela7[[#This Row],[Produto]],produtos,3,0),"")</f>
        <v/>
      </c>
      <c r="I298" s="101" t="str">
        <f>IFERROR(Tabela7[[#This Row],[preço unitário]]*Tabela7[[#This Row],[Qtd]],"")</f>
        <v/>
      </c>
      <c r="M298" s="106"/>
    </row>
    <row r="299" spans="1:13" x14ac:dyDescent="0.3">
      <c r="A299" s="98"/>
      <c r="B299" s="99"/>
      <c r="C299" s="100" t="str">
        <f>IFERROR(VLOOKUP(Tabela6[[#This Row],[produto]],produtos,3,0),"")</f>
        <v/>
      </c>
      <c r="D299" s="101" t="str">
        <f>IFERROR(Tabela6[[#This Row],[Qtd]]*Tabela6[[#This Row],[preço unitário]],"")</f>
        <v/>
      </c>
      <c r="F299" s="98"/>
      <c r="G299" s="98"/>
      <c r="H299" s="100" t="str">
        <f>IFERROR(VLOOKUP(Tabela7[[#This Row],[Produto]],produtos,3,0),"")</f>
        <v/>
      </c>
      <c r="I299" s="101" t="str">
        <f>IFERROR(Tabela7[[#This Row],[preço unitário]]*Tabela7[[#This Row],[Qtd]],"")</f>
        <v/>
      </c>
      <c r="M299" s="106"/>
    </row>
    <row r="300" spans="1:13" x14ac:dyDescent="0.3">
      <c r="A300" s="103"/>
      <c r="B300" s="104"/>
      <c r="C300" s="108" t="str">
        <f>IFERROR(VLOOKUP(Tabela6[[#This Row],[produto]],produtos,3,0),"")</f>
        <v/>
      </c>
      <c r="D300" s="109" t="str">
        <f>IFERROR(Tabela6[[#This Row],[Qtd]]*Tabela6[[#This Row],[preço unitário]],"")</f>
        <v/>
      </c>
      <c r="F300" s="103"/>
      <c r="G300" s="103"/>
      <c r="H300" s="108" t="str">
        <f>IFERROR(VLOOKUP(Tabela7[[#This Row],[Produto]],produtos,3,0),"")</f>
        <v/>
      </c>
      <c r="I300" s="109" t="str">
        <f>IFERROR(Tabela7[[#This Row],[preço unitário]]*Tabela7[[#This Row],[Qtd]],"")</f>
        <v/>
      </c>
      <c r="M300" s="106"/>
    </row>
  </sheetData>
  <mergeCells count="7">
    <mergeCell ref="A1:I1"/>
    <mergeCell ref="F4:H4"/>
    <mergeCell ref="A7:D7"/>
    <mergeCell ref="K7:M7"/>
    <mergeCell ref="F7:I7"/>
    <mergeCell ref="I4:J4"/>
    <mergeCell ref="I5:J5"/>
  </mergeCells>
  <conditionalFormatting sqref="I5:J5">
    <cfRule type="cellIs" dxfId="6" priority="1" operator="lessThan">
      <formula>0</formula>
    </cfRule>
  </conditionalFormatting>
  <conditionalFormatting sqref="K9:K300">
    <cfRule type="iconSet" priority="3">
      <iconSet iconSet="3Symbols">
        <cfvo type="percent" val="0"/>
        <cfvo type="percent" val="33"/>
        <cfvo type="percent" val="67"/>
      </iconSet>
    </cfRule>
  </conditionalFormatting>
  <dataValidations count="2">
    <dataValidation allowBlank="1" showInputMessage="1" showErrorMessage="1" promptTitle="atenção:" prompt="Verifique se o preço de compra deste produto continua o mesmo da tabela de cadastro , caso seja preciso altere, na tabela de produtos." sqref="C9:C300" xr:uid="{00000000-0002-0000-0800-000000000000}"/>
    <dataValidation allowBlank="1" showInputMessage="1" showErrorMessage="1" promptTitle="ATENÇÃO:" prompt="Verifique se o preço de compra deste produto continua o mesmo da tabela de cadastro , caso seja preciso altere, na tabela de produtos." sqref="B9:B300" xr:uid="{00000000-0002-0000-0800-000001000000}"/>
  </dataValidations>
  <pageMargins left="0.511811024" right="0.511811024" top="0.78740157499999996" bottom="0.78740157499999996" header="0.31496062000000002" footer="0.31496062000000002"/>
  <drawing r:id="rId1"/>
  <tableParts count="2">
    <tablePart r:id="rId2"/>
    <tablePart r:id="rId3"/>
  </tablePar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2" id="{BFD58D3E-59C5-4C5B-815A-C19938DE1091}">
            <x14:iconSet custom="1">
              <x14:cfvo type="percent">
                <xm:f>0</xm:f>
              </x14:cfvo>
              <x14:cfvo type="num">
                <xm:f>0</xm:f>
              </x14:cfvo>
              <x14:cfvo type="num">
                <xm:f>1</xm:f>
              </x14:cfvo>
              <x14:cfIcon iconSet="3Symbols" iconId="0"/>
              <x14:cfIcon iconSet="3Triangles" iconId="1"/>
              <x14:cfIcon iconSet="3Triangles" iconId="2"/>
            </x14:iconSet>
          </x14:cfRule>
          <xm:sqref>K9:K300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800-000002000000}">
          <x14:formula1>
            <xm:f>OFFSET(produtos!$B$4,0,0,COUNTA(produtos!$B$4:$B$9997),1)</xm:f>
          </x14:formula1>
          <xm:sqref>A9:A670 F9:F300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Planilha10"/>
  <dimension ref="A1:M300"/>
  <sheetViews>
    <sheetView showGridLines="0" workbookViewId="0">
      <pane ySplit="8" topLeftCell="A9" activePane="bottomLeft" state="frozen"/>
      <selection activeCell="F22" sqref="F22"/>
      <selection pane="bottomLeft" activeCell="F22" sqref="F22"/>
    </sheetView>
  </sheetViews>
  <sheetFormatPr defaultColWidth="0" defaultRowHeight="14.4" x14ac:dyDescent="0.3"/>
  <cols>
    <col min="1" max="1" width="26" style="90" customWidth="1"/>
    <col min="2" max="2" width="8.33203125" style="90" customWidth="1"/>
    <col min="3" max="3" width="22" style="106" bestFit="1" customWidth="1"/>
    <col min="4" max="4" width="12.44140625" style="106" customWidth="1"/>
    <col min="5" max="5" width="4.6640625" style="90" customWidth="1"/>
    <col min="6" max="6" width="20.33203125" style="90" customWidth="1"/>
    <col min="7" max="7" width="9.109375" style="90" bestFit="1" customWidth="1"/>
    <col min="8" max="8" width="20.44140625" style="106" bestFit="1" customWidth="1"/>
    <col min="9" max="9" width="12.44140625" style="106" customWidth="1"/>
    <col min="10" max="10" width="5.5546875" style="90" customWidth="1"/>
    <col min="11" max="12" width="18.88671875" style="90" hidden="1" customWidth="1"/>
    <col min="13" max="13" width="10.44140625" style="88" hidden="1" customWidth="1"/>
    <col min="14" max="16384" width="9.109375" style="88" hidden="1"/>
  </cols>
  <sheetData>
    <row r="1" spans="1:13" ht="36" customHeight="1" x14ac:dyDescent="0.3">
      <c r="A1" s="216" t="s">
        <v>14</v>
      </c>
      <c r="B1" s="216"/>
      <c r="C1" s="216"/>
      <c r="D1" s="216"/>
      <c r="E1" s="216"/>
      <c r="F1" s="216"/>
      <c r="G1" s="216"/>
      <c r="H1" s="216"/>
      <c r="I1" s="216"/>
      <c r="J1" s="87"/>
      <c r="K1" s="87"/>
      <c r="L1" s="87"/>
      <c r="M1" s="87"/>
    </row>
    <row r="2" spans="1:13" ht="9" customHeight="1" x14ac:dyDescent="0.3">
      <c r="A2" s="89"/>
      <c r="B2" s="89"/>
      <c r="C2" s="105"/>
      <c r="D2" s="105"/>
      <c r="E2" s="89"/>
      <c r="F2" s="89"/>
      <c r="G2" s="89"/>
      <c r="H2" s="105"/>
      <c r="I2" s="105"/>
      <c r="J2" s="89"/>
      <c r="K2" s="89"/>
      <c r="L2" s="238"/>
      <c r="M2" s="238"/>
    </row>
    <row r="3" spans="1:13" ht="9" customHeight="1" x14ac:dyDescent="0.3"/>
    <row r="4" spans="1:13" ht="27.6" x14ac:dyDescent="0.3">
      <c r="A4" s="91"/>
      <c r="B4" s="92" t="s">
        <v>26</v>
      </c>
      <c r="C4" s="93"/>
      <c r="D4" s="93" t="s">
        <v>28</v>
      </c>
      <c r="E4" s="92"/>
      <c r="F4" s="211" t="s">
        <v>10</v>
      </c>
      <c r="G4" s="211"/>
      <c r="H4" s="211"/>
      <c r="I4" s="214" t="s">
        <v>27</v>
      </c>
      <c r="J4" s="214"/>
      <c r="K4" s="214"/>
      <c r="L4" s="92"/>
      <c r="M4" s="92"/>
    </row>
    <row r="5" spans="1:13" x14ac:dyDescent="0.3">
      <c r="A5" s="91"/>
      <c r="B5" s="92">
        <f>SUM(Tabela9[Qtd])</f>
        <v>4</v>
      </c>
      <c r="C5" s="93"/>
      <c r="D5" s="93">
        <f>SUM(Tabela9[Total])</f>
        <v>0</v>
      </c>
      <c r="E5" s="92"/>
      <c r="F5" s="92"/>
      <c r="G5" s="92">
        <f>SUM(Tabela10[Qtd])</f>
        <v>3</v>
      </c>
      <c r="H5" s="93">
        <f>SUM(Tabela10[total])</f>
        <v>0</v>
      </c>
      <c r="I5" s="214">
        <f>H5-D5</f>
        <v>0</v>
      </c>
      <c r="J5" s="214"/>
      <c r="K5" s="214"/>
      <c r="L5" s="92"/>
      <c r="M5" s="92"/>
    </row>
    <row r="7" spans="1:13" ht="15" customHeight="1" x14ac:dyDescent="0.3">
      <c r="A7" s="235" t="s">
        <v>5</v>
      </c>
      <c r="B7" s="235"/>
      <c r="C7" s="235"/>
      <c r="D7" s="236"/>
      <c r="F7" s="232" t="s">
        <v>8</v>
      </c>
      <c r="G7" s="233"/>
      <c r="H7" s="233"/>
      <c r="I7" s="233"/>
      <c r="K7" s="237"/>
      <c r="L7" s="237"/>
      <c r="M7" s="237"/>
    </row>
    <row r="8" spans="1:13" ht="15" customHeight="1" x14ac:dyDescent="0.3">
      <c r="A8" s="94" t="s">
        <v>3</v>
      </c>
      <c r="B8" s="95" t="s">
        <v>6</v>
      </c>
      <c r="C8" s="107" t="s">
        <v>25</v>
      </c>
      <c r="D8" s="110" t="s">
        <v>4</v>
      </c>
      <c r="F8" s="95" t="s">
        <v>3</v>
      </c>
      <c r="G8" s="97" t="s">
        <v>6</v>
      </c>
      <c r="H8" s="107" t="s">
        <v>24</v>
      </c>
      <c r="I8" s="110" t="s">
        <v>9</v>
      </c>
      <c r="J8" s="88"/>
      <c r="K8" s="111"/>
      <c r="L8" s="111"/>
      <c r="M8" s="111"/>
    </row>
    <row r="9" spans="1:13" x14ac:dyDescent="0.3">
      <c r="A9" s="98" t="s">
        <v>2</v>
      </c>
      <c r="B9" s="99">
        <v>4</v>
      </c>
      <c r="C9" s="100" t="str">
        <f>IFERROR(VLOOKUP(Tabela9[[#This Row],[Produto]],produtos,3,0),"")</f>
        <v/>
      </c>
      <c r="D9" s="101" t="str">
        <f>IFERROR(Tabela9[[#This Row],[preço uni.compra]]*Tabela9[[#This Row],[Qtd]],"")</f>
        <v/>
      </c>
      <c r="E9" s="88"/>
      <c r="F9" s="102" t="s">
        <v>2</v>
      </c>
      <c r="G9" s="98">
        <v>3</v>
      </c>
      <c r="H9" s="100" t="str">
        <f>IFERROR(VLOOKUP(Tabela10[[#This Row],[Produto]],produtos,5,0),"")</f>
        <v/>
      </c>
      <c r="I9" s="101" t="str">
        <f>IFERROR(Tabela10[[#This Row],[preço De venda]]*Tabela10[[#This Row],[Qtd]],"")</f>
        <v/>
      </c>
      <c r="J9" s="88"/>
      <c r="M9" s="90"/>
    </row>
    <row r="10" spans="1:13" x14ac:dyDescent="0.3">
      <c r="A10" s="98"/>
      <c r="B10" s="99"/>
      <c r="C10" s="100" t="str">
        <f>IFERROR(VLOOKUP(Tabela9[[#This Row],[Produto]],produtos,3,0),"")</f>
        <v/>
      </c>
      <c r="D10" s="101" t="str">
        <f>IFERROR(Tabela9[[#This Row],[preço uni.compra]]*Tabela9[[#This Row],[Qtd]],"")</f>
        <v/>
      </c>
      <c r="E10" s="88"/>
      <c r="F10" s="98"/>
      <c r="G10" s="98"/>
      <c r="H10" s="100" t="str">
        <f>IFERROR(VLOOKUP(Tabela10[[#This Row],[Produto]],produtos,5,0),"")</f>
        <v/>
      </c>
      <c r="I10" s="101" t="str">
        <f>IFERROR(Tabela10[[#This Row],[preço De venda]]*Tabela10[[#This Row],[Qtd]],"")</f>
        <v/>
      </c>
      <c r="J10" s="88"/>
      <c r="M10" s="90"/>
    </row>
    <row r="11" spans="1:13" x14ac:dyDescent="0.3">
      <c r="A11" s="98"/>
      <c r="B11" s="99"/>
      <c r="C11" s="100" t="str">
        <f>IFERROR(VLOOKUP(Tabela9[[#This Row],[Produto]],produtos,3,0),"")</f>
        <v/>
      </c>
      <c r="D11" s="101" t="str">
        <f>IFERROR(Tabela9[[#This Row],[preço uni.compra]]*Tabela9[[#This Row],[Qtd]],"")</f>
        <v/>
      </c>
      <c r="E11" s="88"/>
      <c r="F11" s="98"/>
      <c r="G11" s="98"/>
      <c r="H11" s="100" t="str">
        <f>IFERROR(VLOOKUP(Tabela10[[#This Row],[Produto]],produtos,5,0),"")</f>
        <v/>
      </c>
      <c r="I11" s="101" t="str">
        <f>IFERROR(Tabela10[[#This Row],[preço De venda]]*Tabela10[[#This Row],[Qtd]],"")</f>
        <v/>
      </c>
      <c r="J11" s="88"/>
      <c r="M11" s="90"/>
    </row>
    <row r="12" spans="1:13" x14ac:dyDescent="0.3">
      <c r="A12" s="98"/>
      <c r="B12" s="99"/>
      <c r="C12" s="100" t="str">
        <f>IFERROR(VLOOKUP(Tabela9[[#This Row],[Produto]],produtos,3,0),"")</f>
        <v/>
      </c>
      <c r="D12" s="101" t="str">
        <f>IFERROR(Tabela9[[#This Row],[preço uni.compra]]*Tabela9[[#This Row],[Qtd]],"")</f>
        <v/>
      </c>
      <c r="E12" s="88"/>
      <c r="F12" s="98"/>
      <c r="G12" s="98"/>
      <c r="H12" s="100" t="str">
        <f>IFERROR(VLOOKUP(Tabela10[[#This Row],[Produto]],produtos,5,0),"")</f>
        <v/>
      </c>
      <c r="I12" s="101" t="str">
        <f>IFERROR(Tabela10[[#This Row],[preço De venda]]*Tabela10[[#This Row],[Qtd]],"")</f>
        <v/>
      </c>
      <c r="J12" s="88"/>
      <c r="M12" s="90"/>
    </row>
    <row r="13" spans="1:13" x14ac:dyDescent="0.3">
      <c r="A13" s="98"/>
      <c r="B13" s="99"/>
      <c r="C13" s="100" t="str">
        <f>IFERROR(VLOOKUP(Tabela9[[#This Row],[Produto]],produtos,3,0),"")</f>
        <v/>
      </c>
      <c r="D13" s="101" t="str">
        <f>IFERROR(Tabela9[[#This Row],[preço uni.compra]]*Tabela9[[#This Row],[Qtd]],"")</f>
        <v/>
      </c>
      <c r="E13" s="88"/>
      <c r="F13" s="98"/>
      <c r="G13" s="98"/>
      <c r="H13" s="100" t="str">
        <f>IFERROR(VLOOKUP(Tabela10[[#This Row],[Produto]],produtos,5,0),"")</f>
        <v/>
      </c>
      <c r="I13" s="101" t="str">
        <f>IFERROR(Tabela10[[#This Row],[preço De venda]]*Tabela10[[#This Row],[Qtd]],"")</f>
        <v/>
      </c>
      <c r="J13" s="88"/>
      <c r="M13" s="90"/>
    </row>
    <row r="14" spans="1:13" x14ac:dyDescent="0.3">
      <c r="A14" s="98"/>
      <c r="B14" s="99"/>
      <c r="C14" s="100" t="str">
        <f>IFERROR(VLOOKUP(Tabela9[[#This Row],[Produto]],produtos,3,0),"")</f>
        <v/>
      </c>
      <c r="D14" s="101" t="str">
        <f>IFERROR(Tabela9[[#This Row],[preço uni.compra]]*Tabela9[[#This Row],[Qtd]],"")</f>
        <v/>
      </c>
      <c r="E14" s="88"/>
      <c r="F14" s="98"/>
      <c r="G14" s="98"/>
      <c r="H14" s="100" t="str">
        <f>IFERROR(VLOOKUP(Tabela10[[#This Row],[Produto]],produtos,5,0),"")</f>
        <v/>
      </c>
      <c r="I14" s="101" t="str">
        <f>IFERROR(Tabela10[[#This Row],[preço De venda]]*Tabela10[[#This Row],[Qtd]],"")</f>
        <v/>
      </c>
      <c r="J14" s="88"/>
      <c r="M14" s="90"/>
    </row>
    <row r="15" spans="1:13" x14ac:dyDescent="0.3">
      <c r="A15" s="98"/>
      <c r="B15" s="99"/>
      <c r="C15" s="100" t="str">
        <f>IFERROR(VLOOKUP(Tabela9[[#This Row],[Produto]],produtos,3,0),"")</f>
        <v/>
      </c>
      <c r="D15" s="101" t="str">
        <f>IFERROR(Tabela9[[#This Row],[preço uni.compra]]*Tabela9[[#This Row],[Qtd]],"")</f>
        <v/>
      </c>
      <c r="E15" s="88"/>
      <c r="F15" s="98"/>
      <c r="G15" s="98"/>
      <c r="H15" s="100" t="str">
        <f>IFERROR(VLOOKUP(Tabela10[[#This Row],[Produto]],produtos,5,0),"")</f>
        <v/>
      </c>
      <c r="I15" s="101" t="str">
        <f>IFERROR(Tabela10[[#This Row],[preço De venda]]*Tabela10[[#This Row],[Qtd]],"")</f>
        <v/>
      </c>
      <c r="J15" s="88"/>
      <c r="M15" s="90"/>
    </row>
    <row r="16" spans="1:13" x14ac:dyDescent="0.3">
      <c r="A16" s="98"/>
      <c r="B16" s="99"/>
      <c r="C16" s="100" t="str">
        <f>IFERROR(VLOOKUP(Tabela9[[#This Row],[Produto]],produtos,3,0),"")</f>
        <v/>
      </c>
      <c r="D16" s="101" t="str">
        <f>IFERROR(Tabela9[[#This Row],[preço uni.compra]]*Tabela9[[#This Row],[Qtd]],"")</f>
        <v/>
      </c>
      <c r="E16" s="88"/>
      <c r="F16" s="98"/>
      <c r="G16" s="98"/>
      <c r="H16" s="100" t="str">
        <f>IFERROR(VLOOKUP(Tabela10[[#This Row],[Produto]],produtos,5,0),"")</f>
        <v/>
      </c>
      <c r="I16" s="101" t="str">
        <f>IFERROR(Tabela10[[#This Row],[preço De venda]]*Tabela10[[#This Row],[Qtd]],"")</f>
        <v/>
      </c>
      <c r="J16" s="88"/>
      <c r="M16" s="90"/>
    </row>
    <row r="17" spans="1:13" x14ac:dyDescent="0.3">
      <c r="A17" s="98"/>
      <c r="B17" s="99"/>
      <c r="C17" s="100" t="str">
        <f>IFERROR(VLOOKUP(Tabela9[[#This Row],[Produto]],produtos,3,0),"")</f>
        <v/>
      </c>
      <c r="D17" s="101" t="str">
        <f>IFERROR(Tabela9[[#This Row],[preço uni.compra]]*Tabela9[[#This Row],[Qtd]],"")</f>
        <v/>
      </c>
      <c r="E17" s="88"/>
      <c r="F17" s="98"/>
      <c r="G17" s="98"/>
      <c r="H17" s="100" t="str">
        <f>IFERROR(VLOOKUP(Tabela10[[#This Row],[Produto]],produtos,5,0),"")</f>
        <v/>
      </c>
      <c r="I17" s="101" t="str">
        <f>IFERROR(Tabela10[[#This Row],[preço De venda]]*Tabela10[[#This Row],[Qtd]],"")</f>
        <v/>
      </c>
      <c r="J17" s="88"/>
      <c r="M17" s="90"/>
    </row>
    <row r="18" spans="1:13" x14ac:dyDescent="0.3">
      <c r="A18" s="98"/>
      <c r="B18" s="99"/>
      <c r="C18" s="100" t="str">
        <f>IFERROR(VLOOKUP(Tabela9[[#This Row],[Produto]],produtos,3,0),"")</f>
        <v/>
      </c>
      <c r="D18" s="101" t="str">
        <f>IFERROR(Tabela9[[#This Row],[preço uni.compra]]*Tabela9[[#This Row],[Qtd]],"")</f>
        <v/>
      </c>
      <c r="E18" s="88"/>
      <c r="F18" s="98"/>
      <c r="G18" s="98"/>
      <c r="H18" s="100" t="str">
        <f>IFERROR(VLOOKUP(Tabela10[[#This Row],[Produto]],produtos,5,0),"")</f>
        <v/>
      </c>
      <c r="I18" s="101" t="str">
        <f>IFERROR(Tabela10[[#This Row],[preço De venda]]*Tabela10[[#This Row],[Qtd]],"")</f>
        <v/>
      </c>
      <c r="J18" s="88"/>
      <c r="M18" s="90"/>
    </row>
    <row r="19" spans="1:13" x14ac:dyDescent="0.3">
      <c r="A19" s="98"/>
      <c r="B19" s="99"/>
      <c r="C19" s="100" t="str">
        <f>IFERROR(VLOOKUP(Tabela9[[#This Row],[Produto]],produtos,3,0),"")</f>
        <v/>
      </c>
      <c r="D19" s="101" t="str">
        <f>IFERROR(Tabela9[[#This Row],[preço uni.compra]]*Tabela9[[#This Row],[Qtd]],"")</f>
        <v/>
      </c>
      <c r="E19" s="88"/>
      <c r="F19" s="98"/>
      <c r="G19" s="98"/>
      <c r="H19" s="100" t="str">
        <f>IFERROR(VLOOKUP(Tabela10[[#This Row],[Produto]],produtos,5,0),"")</f>
        <v/>
      </c>
      <c r="I19" s="101" t="str">
        <f>IFERROR(Tabela10[[#This Row],[preço De venda]]*Tabela10[[#This Row],[Qtd]],"")</f>
        <v/>
      </c>
      <c r="J19" s="88"/>
      <c r="M19" s="90"/>
    </row>
    <row r="20" spans="1:13" x14ac:dyDescent="0.3">
      <c r="A20" s="98"/>
      <c r="B20" s="99"/>
      <c r="C20" s="100" t="str">
        <f>IFERROR(VLOOKUP(Tabela9[[#This Row],[Produto]],produtos,3,0),"")</f>
        <v/>
      </c>
      <c r="D20" s="101" t="str">
        <f>IFERROR(Tabela9[[#This Row],[preço uni.compra]]*Tabela9[[#This Row],[Qtd]],"")</f>
        <v/>
      </c>
      <c r="E20" s="88"/>
      <c r="F20" s="98"/>
      <c r="G20" s="98"/>
      <c r="H20" s="100" t="str">
        <f>IFERROR(VLOOKUP(Tabela10[[#This Row],[Produto]],produtos,5,0),"")</f>
        <v/>
      </c>
      <c r="I20" s="101" t="str">
        <f>IFERROR(Tabela10[[#This Row],[preço De venda]]*Tabela10[[#This Row],[Qtd]],"")</f>
        <v/>
      </c>
      <c r="J20" s="88"/>
      <c r="M20" s="90"/>
    </row>
    <row r="21" spans="1:13" x14ac:dyDescent="0.3">
      <c r="A21" s="98"/>
      <c r="B21" s="99"/>
      <c r="C21" s="100" t="str">
        <f>IFERROR(VLOOKUP(Tabela9[[#This Row],[Produto]],produtos,3,0),"")</f>
        <v/>
      </c>
      <c r="D21" s="101" t="str">
        <f>IFERROR(Tabela9[[#This Row],[preço uni.compra]]*Tabela9[[#This Row],[Qtd]],"")</f>
        <v/>
      </c>
      <c r="E21" s="88"/>
      <c r="F21" s="98"/>
      <c r="G21" s="98"/>
      <c r="H21" s="100" t="str">
        <f>IFERROR(VLOOKUP(Tabela10[[#This Row],[Produto]],produtos,5,0),"")</f>
        <v/>
      </c>
      <c r="I21" s="101" t="str">
        <f>IFERROR(Tabela10[[#This Row],[preço De venda]]*Tabela10[[#This Row],[Qtd]],"")</f>
        <v/>
      </c>
      <c r="J21" s="88"/>
      <c r="M21" s="90"/>
    </row>
    <row r="22" spans="1:13" x14ac:dyDescent="0.3">
      <c r="A22" s="98"/>
      <c r="B22" s="99"/>
      <c r="C22" s="100" t="str">
        <f>IFERROR(VLOOKUP(Tabela9[[#This Row],[Produto]],produtos,3,0),"")</f>
        <v/>
      </c>
      <c r="D22" s="101" t="str">
        <f>IFERROR(Tabela9[[#This Row],[preço uni.compra]]*Tabela9[[#This Row],[Qtd]],"")</f>
        <v/>
      </c>
      <c r="E22" s="88"/>
      <c r="F22" s="98"/>
      <c r="G22" s="98"/>
      <c r="H22" s="100" t="str">
        <f>IFERROR(VLOOKUP(Tabela10[[#This Row],[Produto]],produtos,5,0),"")</f>
        <v/>
      </c>
      <c r="I22" s="101" t="str">
        <f>IFERROR(Tabela10[[#This Row],[preço De venda]]*Tabela10[[#This Row],[Qtd]],"")</f>
        <v/>
      </c>
      <c r="J22" s="88"/>
      <c r="M22" s="90"/>
    </row>
    <row r="23" spans="1:13" x14ac:dyDescent="0.3">
      <c r="A23" s="98"/>
      <c r="B23" s="99"/>
      <c r="C23" s="100" t="str">
        <f>IFERROR(VLOOKUP(Tabela9[[#This Row],[Produto]],produtos,3,0),"")</f>
        <v/>
      </c>
      <c r="D23" s="101" t="str">
        <f>IFERROR(Tabela9[[#This Row],[preço uni.compra]]*Tabela9[[#This Row],[Qtd]],"")</f>
        <v/>
      </c>
      <c r="E23" s="88"/>
      <c r="F23" s="98"/>
      <c r="G23" s="98"/>
      <c r="H23" s="100" t="str">
        <f>IFERROR(VLOOKUP(Tabela10[[#This Row],[Produto]],produtos,5,0),"")</f>
        <v/>
      </c>
      <c r="I23" s="101" t="str">
        <f>IFERROR(Tabela10[[#This Row],[preço De venda]]*Tabela10[[#This Row],[Qtd]],"")</f>
        <v/>
      </c>
      <c r="J23" s="88"/>
      <c r="M23" s="90"/>
    </row>
    <row r="24" spans="1:13" x14ac:dyDescent="0.3">
      <c r="A24" s="98"/>
      <c r="B24" s="99"/>
      <c r="C24" s="100" t="str">
        <f>IFERROR(VLOOKUP(Tabela9[[#This Row],[Produto]],produtos,3,0),"")</f>
        <v/>
      </c>
      <c r="D24" s="101" t="str">
        <f>IFERROR(Tabela9[[#This Row],[preço uni.compra]]*Tabela9[[#This Row],[Qtd]],"")</f>
        <v/>
      </c>
      <c r="E24" s="88"/>
      <c r="F24" s="98"/>
      <c r="G24" s="98"/>
      <c r="H24" s="100" t="str">
        <f>IFERROR(VLOOKUP(Tabela10[[#This Row],[Produto]],produtos,5,0),"")</f>
        <v/>
      </c>
      <c r="I24" s="101" t="str">
        <f>IFERROR(Tabela10[[#This Row],[preço De venda]]*Tabela10[[#This Row],[Qtd]],"")</f>
        <v/>
      </c>
      <c r="J24" s="88"/>
      <c r="M24" s="90"/>
    </row>
    <row r="25" spans="1:13" x14ac:dyDescent="0.3">
      <c r="A25" s="98"/>
      <c r="B25" s="99"/>
      <c r="C25" s="100" t="str">
        <f>IFERROR(VLOOKUP(Tabela9[[#This Row],[Produto]],produtos,3,0),"")</f>
        <v/>
      </c>
      <c r="D25" s="101" t="str">
        <f>IFERROR(Tabela9[[#This Row],[preço uni.compra]]*Tabela9[[#This Row],[Qtd]],"")</f>
        <v/>
      </c>
      <c r="E25" s="88"/>
      <c r="F25" s="98"/>
      <c r="G25" s="98"/>
      <c r="H25" s="100" t="str">
        <f>IFERROR(VLOOKUP(Tabela10[[#This Row],[Produto]],produtos,5,0),"")</f>
        <v/>
      </c>
      <c r="I25" s="101" t="str">
        <f>IFERROR(Tabela10[[#This Row],[preço De venda]]*Tabela10[[#This Row],[Qtd]],"")</f>
        <v/>
      </c>
      <c r="J25" s="88"/>
      <c r="M25" s="90"/>
    </row>
    <row r="26" spans="1:13" x14ac:dyDescent="0.3">
      <c r="A26" s="98"/>
      <c r="B26" s="99"/>
      <c r="C26" s="100" t="str">
        <f>IFERROR(VLOOKUP(Tabela9[[#This Row],[Produto]],produtos,3,0),"")</f>
        <v/>
      </c>
      <c r="D26" s="101" t="str">
        <f>IFERROR(Tabela9[[#This Row],[preço uni.compra]]*Tabela9[[#This Row],[Qtd]],"")</f>
        <v/>
      </c>
      <c r="E26" s="88"/>
      <c r="F26" s="98"/>
      <c r="G26" s="98"/>
      <c r="H26" s="100" t="str">
        <f>IFERROR(VLOOKUP(Tabela10[[#This Row],[Produto]],produtos,5,0),"")</f>
        <v/>
      </c>
      <c r="I26" s="101" t="str">
        <f>IFERROR(Tabela10[[#This Row],[preço De venda]]*Tabela10[[#This Row],[Qtd]],"")</f>
        <v/>
      </c>
      <c r="J26" s="88"/>
      <c r="M26" s="90"/>
    </row>
    <row r="27" spans="1:13" x14ac:dyDescent="0.3">
      <c r="A27" s="98"/>
      <c r="B27" s="99"/>
      <c r="C27" s="100" t="str">
        <f>IFERROR(VLOOKUP(Tabela9[[#This Row],[Produto]],produtos,3,0),"")</f>
        <v/>
      </c>
      <c r="D27" s="101" t="str">
        <f>IFERROR(Tabela9[[#This Row],[preço uni.compra]]*Tabela9[[#This Row],[Qtd]],"")</f>
        <v/>
      </c>
      <c r="E27" s="88"/>
      <c r="F27" s="98"/>
      <c r="G27" s="98"/>
      <c r="H27" s="100" t="str">
        <f>IFERROR(VLOOKUP(Tabela10[[#This Row],[Produto]],produtos,5,0),"")</f>
        <v/>
      </c>
      <c r="I27" s="101" t="str">
        <f>IFERROR(Tabela10[[#This Row],[preço De venda]]*Tabela10[[#This Row],[Qtd]],"")</f>
        <v/>
      </c>
      <c r="J27" s="88"/>
      <c r="M27" s="90"/>
    </row>
    <row r="28" spans="1:13" x14ac:dyDescent="0.3">
      <c r="A28" s="98"/>
      <c r="B28" s="99"/>
      <c r="C28" s="100" t="str">
        <f>IFERROR(VLOOKUP(Tabela9[[#This Row],[Produto]],produtos,3,0),"")</f>
        <v/>
      </c>
      <c r="D28" s="101" t="str">
        <f>IFERROR(Tabela9[[#This Row],[preço uni.compra]]*Tabela9[[#This Row],[Qtd]],"")</f>
        <v/>
      </c>
      <c r="E28" s="88"/>
      <c r="F28" s="98"/>
      <c r="G28" s="98"/>
      <c r="H28" s="100" t="str">
        <f>IFERROR(VLOOKUP(Tabela10[[#This Row],[Produto]],produtos,5,0),"")</f>
        <v/>
      </c>
      <c r="I28" s="101" t="str">
        <f>IFERROR(Tabela10[[#This Row],[preço De venda]]*Tabela10[[#This Row],[Qtd]],"")</f>
        <v/>
      </c>
      <c r="J28" s="88"/>
      <c r="M28" s="90"/>
    </row>
    <row r="29" spans="1:13" x14ac:dyDescent="0.3">
      <c r="A29" s="98"/>
      <c r="B29" s="99"/>
      <c r="C29" s="100" t="str">
        <f>IFERROR(VLOOKUP(Tabela9[[#This Row],[Produto]],produtos,3,0),"")</f>
        <v/>
      </c>
      <c r="D29" s="101" t="str">
        <f>IFERROR(Tabela9[[#This Row],[preço uni.compra]]*Tabela9[[#This Row],[Qtd]],"")</f>
        <v/>
      </c>
      <c r="E29" s="88"/>
      <c r="F29" s="98"/>
      <c r="G29" s="98"/>
      <c r="H29" s="100" t="str">
        <f>IFERROR(VLOOKUP(Tabela10[[#This Row],[Produto]],produtos,5,0),"")</f>
        <v/>
      </c>
      <c r="I29" s="101" t="str">
        <f>IFERROR(Tabela10[[#This Row],[preço De venda]]*Tabela10[[#This Row],[Qtd]],"")</f>
        <v/>
      </c>
      <c r="J29" s="88"/>
      <c r="M29" s="90"/>
    </row>
    <row r="30" spans="1:13" x14ac:dyDescent="0.3">
      <c r="A30" s="98"/>
      <c r="B30" s="99"/>
      <c r="C30" s="100" t="str">
        <f>IFERROR(VLOOKUP(Tabela9[[#This Row],[Produto]],produtos,3,0),"")</f>
        <v/>
      </c>
      <c r="D30" s="101" t="str">
        <f>IFERROR(Tabela9[[#This Row],[preço uni.compra]]*Tabela9[[#This Row],[Qtd]],"")</f>
        <v/>
      </c>
      <c r="E30" s="88"/>
      <c r="F30" s="98"/>
      <c r="G30" s="98"/>
      <c r="H30" s="100" t="str">
        <f>IFERROR(VLOOKUP(Tabela10[[#This Row],[Produto]],produtos,5,0),"")</f>
        <v/>
      </c>
      <c r="I30" s="101" t="str">
        <f>IFERROR(Tabela10[[#This Row],[preço De venda]]*Tabela10[[#This Row],[Qtd]],"")</f>
        <v/>
      </c>
      <c r="J30" s="88"/>
      <c r="M30" s="90"/>
    </row>
    <row r="31" spans="1:13" x14ac:dyDescent="0.3">
      <c r="A31" s="98"/>
      <c r="B31" s="99"/>
      <c r="C31" s="100" t="str">
        <f>IFERROR(VLOOKUP(Tabela9[[#This Row],[Produto]],produtos,3,0),"")</f>
        <v/>
      </c>
      <c r="D31" s="101" t="str">
        <f>IFERROR(Tabela9[[#This Row],[preço uni.compra]]*Tabela9[[#This Row],[Qtd]],"")</f>
        <v/>
      </c>
      <c r="E31" s="88"/>
      <c r="F31" s="98"/>
      <c r="G31" s="98"/>
      <c r="H31" s="100" t="str">
        <f>IFERROR(VLOOKUP(Tabela10[[#This Row],[Produto]],produtos,5,0),"")</f>
        <v/>
      </c>
      <c r="I31" s="101" t="str">
        <f>IFERROR(Tabela10[[#This Row],[preço De venda]]*Tabela10[[#This Row],[Qtd]],"")</f>
        <v/>
      </c>
      <c r="J31" s="88"/>
      <c r="M31" s="90"/>
    </row>
    <row r="32" spans="1:13" x14ac:dyDescent="0.3">
      <c r="A32" s="98"/>
      <c r="B32" s="99"/>
      <c r="C32" s="100" t="str">
        <f>IFERROR(VLOOKUP(Tabela9[[#This Row],[Produto]],produtos,3,0),"")</f>
        <v/>
      </c>
      <c r="D32" s="101" t="str">
        <f>IFERROR(Tabela9[[#This Row],[preço uni.compra]]*Tabela9[[#This Row],[Qtd]],"")</f>
        <v/>
      </c>
      <c r="E32" s="88"/>
      <c r="F32" s="98"/>
      <c r="G32" s="98"/>
      <c r="H32" s="100" t="str">
        <f>IFERROR(VLOOKUP(Tabela10[[#This Row],[Produto]],produtos,5,0),"")</f>
        <v/>
      </c>
      <c r="I32" s="101" t="str">
        <f>IFERROR(Tabela10[[#This Row],[preço De venda]]*Tabela10[[#This Row],[Qtd]],"")</f>
        <v/>
      </c>
      <c r="J32" s="88"/>
      <c r="M32" s="90"/>
    </row>
    <row r="33" spans="1:13" x14ac:dyDescent="0.3">
      <c r="A33" s="98"/>
      <c r="B33" s="99"/>
      <c r="C33" s="100" t="str">
        <f>IFERROR(VLOOKUP(Tabela9[[#This Row],[Produto]],produtos,3,0),"")</f>
        <v/>
      </c>
      <c r="D33" s="101" t="str">
        <f>IFERROR(Tabela9[[#This Row],[preço uni.compra]]*Tabela9[[#This Row],[Qtd]],"")</f>
        <v/>
      </c>
      <c r="E33" s="88"/>
      <c r="F33" s="98"/>
      <c r="G33" s="98"/>
      <c r="H33" s="100" t="str">
        <f>IFERROR(VLOOKUP(Tabela10[[#This Row],[Produto]],produtos,5,0),"")</f>
        <v/>
      </c>
      <c r="I33" s="101" t="str">
        <f>IFERROR(Tabela10[[#This Row],[preço De venda]]*Tabela10[[#This Row],[Qtd]],"")</f>
        <v/>
      </c>
      <c r="J33" s="88"/>
      <c r="M33" s="90"/>
    </row>
    <row r="34" spans="1:13" x14ac:dyDescent="0.3">
      <c r="A34" s="98"/>
      <c r="B34" s="99"/>
      <c r="C34" s="100" t="str">
        <f>IFERROR(VLOOKUP(Tabela9[[#This Row],[Produto]],produtos,3,0),"")</f>
        <v/>
      </c>
      <c r="D34" s="101" t="str">
        <f>IFERROR(Tabela9[[#This Row],[preço uni.compra]]*Tabela9[[#This Row],[Qtd]],"")</f>
        <v/>
      </c>
      <c r="E34" s="88"/>
      <c r="F34" s="98"/>
      <c r="G34" s="98"/>
      <c r="H34" s="100" t="str">
        <f>IFERROR(VLOOKUP(Tabela10[[#This Row],[Produto]],produtos,5,0),"")</f>
        <v/>
      </c>
      <c r="I34" s="101" t="str">
        <f>IFERROR(Tabela10[[#This Row],[preço De venda]]*Tabela10[[#This Row],[Qtd]],"")</f>
        <v/>
      </c>
      <c r="J34" s="88"/>
      <c r="M34" s="90"/>
    </row>
    <row r="35" spans="1:13" x14ac:dyDescent="0.3">
      <c r="A35" s="98"/>
      <c r="B35" s="99"/>
      <c r="C35" s="100" t="str">
        <f>IFERROR(VLOOKUP(Tabela9[[#This Row],[Produto]],produtos,3,0),"")</f>
        <v/>
      </c>
      <c r="D35" s="101" t="str">
        <f>IFERROR(Tabela9[[#This Row],[preço uni.compra]]*Tabela9[[#This Row],[Qtd]],"")</f>
        <v/>
      </c>
      <c r="E35" s="88"/>
      <c r="F35" s="98"/>
      <c r="G35" s="98"/>
      <c r="H35" s="100" t="str">
        <f>IFERROR(VLOOKUP(Tabela10[[#This Row],[Produto]],produtos,5,0),"")</f>
        <v/>
      </c>
      <c r="I35" s="101" t="str">
        <f>IFERROR(Tabela10[[#This Row],[preço De venda]]*Tabela10[[#This Row],[Qtd]],"")</f>
        <v/>
      </c>
      <c r="J35" s="88"/>
      <c r="M35" s="90"/>
    </row>
    <row r="36" spans="1:13" x14ac:dyDescent="0.3">
      <c r="A36" s="98"/>
      <c r="B36" s="99"/>
      <c r="C36" s="100" t="str">
        <f>IFERROR(VLOOKUP(Tabela9[[#This Row],[Produto]],produtos,3,0),"")</f>
        <v/>
      </c>
      <c r="D36" s="101" t="str">
        <f>IFERROR(Tabela9[[#This Row],[preço uni.compra]]*Tabela9[[#This Row],[Qtd]],"")</f>
        <v/>
      </c>
      <c r="E36" s="88"/>
      <c r="F36" s="98"/>
      <c r="G36" s="98"/>
      <c r="H36" s="100" t="str">
        <f>IFERROR(VLOOKUP(Tabela10[[#This Row],[Produto]],produtos,5,0),"")</f>
        <v/>
      </c>
      <c r="I36" s="101" t="str">
        <f>IFERROR(Tabela10[[#This Row],[preço De venda]]*Tabela10[[#This Row],[Qtd]],"")</f>
        <v/>
      </c>
      <c r="J36" s="88"/>
      <c r="M36" s="90"/>
    </row>
    <row r="37" spans="1:13" x14ac:dyDescent="0.3">
      <c r="A37" s="98"/>
      <c r="B37" s="99"/>
      <c r="C37" s="100" t="str">
        <f>IFERROR(VLOOKUP(Tabela9[[#This Row],[Produto]],produtos,3,0),"")</f>
        <v/>
      </c>
      <c r="D37" s="101" t="str">
        <f>IFERROR(Tabela9[[#This Row],[preço uni.compra]]*Tabela9[[#This Row],[Qtd]],"")</f>
        <v/>
      </c>
      <c r="E37" s="88"/>
      <c r="F37" s="98"/>
      <c r="G37" s="98"/>
      <c r="H37" s="100" t="str">
        <f>IFERROR(VLOOKUP(Tabela10[[#This Row],[Produto]],produtos,5,0),"")</f>
        <v/>
      </c>
      <c r="I37" s="101" t="str">
        <f>IFERROR(Tabela10[[#This Row],[preço De venda]]*Tabela10[[#This Row],[Qtd]],"")</f>
        <v/>
      </c>
      <c r="J37" s="88"/>
      <c r="M37" s="90"/>
    </row>
    <row r="38" spans="1:13" x14ac:dyDescent="0.3">
      <c r="A38" s="98"/>
      <c r="B38" s="99"/>
      <c r="C38" s="100" t="str">
        <f>IFERROR(VLOOKUP(Tabela9[[#This Row],[Produto]],produtos,3,0),"")</f>
        <v/>
      </c>
      <c r="D38" s="101" t="str">
        <f>IFERROR(Tabela9[[#This Row],[preço uni.compra]]*Tabela9[[#This Row],[Qtd]],"")</f>
        <v/>
      </c>
      <c r="E38" s="88"/>
      <c r="F38" s="98"/>
      <c r="G38" s="98"/>
      <c r="H38" s="100" t="str">
        <f>IFERROR(VLOOKUP(Tabela10[[#This Row],[Produto]],produtos,5,0),"")</f>
        <v/>
      </c>
      <c r="I38" s="101" t="str">
        <f>IFERROR(Tabela10[[#This Row],[preço De venda]]*Tabela10[[#This Row],[Qtd]],"")</f>
        <v/>
      </c>
      <c r="J38" s="88"/>
      <c r="M38" s="90"/>
    </row>
    <row r="39" spans="1:13" x14ac:dyDescent="0.3">
      <c r="A39" s="98"/>
      <c r="B39" s="99"/>
      <c r="C39" s="100" t="str">
        <f>IFERROR(VLOOKUP(Tabela9[[#This Row],[Produto]],produtos,3,0),"")</f>
        <v/>
      </c>
      <c r="D39" s="101" t="str">
        <f>IFERROR(Tabela9[[#This Row],[preço uni.compra]]*Tabela9[[#This Row],[Qtd]],"")</f>
        <v/>
      </c>
      <c r="E39" s="88"/>
      <c r="F39" s="98"/>
      <c r="G39" s="98"/>
      <c r="H39" s="100" t="str">
        <f>IFERROR(VLOOKUP(Tabela10[[#This Row],[Produto]],produtos,5,0),"")</f>
        <v/>
      </c>
      <c r="I39" s="101" t="str">
        <f>IFERROR(Tabela10[[#This Row],[preço De venda]]*Tabela10[[#This Row],[Qtd]],"")</f>
        <v/>
      </c>
      <c r="J39" s="88"/>
      <c r="M39" s="90"/>
    </row>
    <row r="40" spans="1:13" x14ac:dyDescent="0.3">
      <c r="A40" s="98"/>
      <c r="B40" s="99"/>
      <c r="C40" s="100" t="str">
        <f>IFERROR(VLOOKUP(Tabela9[[#This Row],[Produto]],produtos,3,0),"")</f>
        <v/>
      </c>
      <c r="D40" s="101" t="str">
        <f>IFERROR(Tabela9[[#This Row],[preço uni.compra]]*Tabela9[[#This Row],[Qtd]],"")</f>
        <v/>
      </c>
      <c r="F40" s="98"/>
      <c r="G40" s="98"/>
      <c r="H40" s="100" t="str">
        <f>IFERROR(VLOOKUP(Tabela10[[#This Row],[Produto]],produtos,5,0),"")</f>
        <v/>
      </c>
      <c r="I40" s="101" t="str">
        <f>IFERROR(Tabela10[[#This Row],[preço De venda]]*Tabela10[[#This Row],[Qtd]],"")</f>
        <v/>
      </c>
      <c r="M40" s="90"/>
    </row>
    <row r="41" spans="1:13" x14ac:dyDescent="0.3">
      <c r="A41" s="98"/>
      <c r="B41" s="99"/>
      <c r="C41" s="100" t="str">
        <f>IFERROR(VLOOKUP(Tabela9[[#This Row],[Produto]],produtos,3,0),"")</f>
        <v/>
      </c>
      <c r="D41" s="101" t="str">
        <f>IFERROR(Tabela9[[#This Row],[preço uni.compra]]*Tabela9[[#This Row],[Qtd]],"")</f>
        <v/>
      </c>
      <c r="F41" s="98"/>
      <c r="G41" s="98"/>
      <c r="H41" s="100" t="str">
        <f>IFERROR(VLOOKUP(Tabela10[[#This Row],[Produto]],produtos,5,0),"")</f>
        <v/>
      </c>
      <c r="I41" s="101" t="str">
        <f>IFERROR(Tabela10[[#This Row],[preço De venda]]*Tabela10[[#This Row],[Qtd]],"")</f>
        <v/>
      </c>
      <c r="M41" s="90"/>
    </row>
    <row r="42" spans="1:13" x14ac:dyDescent="0.3">
      <c r="A42" s="98"/>
      <c r="B42" s="99"/>
      <c r="C42" s="100" t="str">
        <f>IFERROR(VLOOKUP(Tabela9[[#This Row],[Produto]],produtos,3,0),"")</f>
        <v/>
      </c>
      <c r="D42" s="101" t="str">
        <f>IFERROR(Tabela9[[#This Row],[preço uni.compra]]*Tabela9[[#This Row],[Qtd]],"")</f>
        <v/>
      </c>
      <c r="F42" s="98"/>
      <c r="G42" s="98"/>
      <c r="H42" s="100" t="str">
        <f>IFERROR(VLOOKUP(Tabela10[[#This Row],[Produto]],produtos,5,0),"")</f>
        <v/>
      </c>
      <c r="I42" s="101" t="str">
        <f>IFERROR(Tabela10[[#This Row],[preço De venda]]*Tabela10[[#This Row],[Qtd]],"")</f>
        <v/>
      </c>
      <c r="M42" s="90"/>
    </row>
    <row r="43" spans="1:13" x14ac:dyDescent="0.3">
      <c r="A43" s="98"/>
      <c r="B43" s="99"/>
      <c r="C43" s="100" t="str">
        <f>IFERROR(VLOOKUP(Tabela9[[#This Row],[Produto]],produtos,3,0),"")</f>
        <v/>
      </c>
      <c r="D43" s="101" t="str">
        <f>IFERROR(Tabela9[[#This Row],[preço uni.compra]]*Tabela9[[#This Row],[Qtd]],"")</f>
        <v/>
      </c>
      <c r="F43" s="98"/>
      <c r="G43" s="98"/>
      <c r="H43" s="100" t="str">
        <f>IFERROR(VLOOKUP(Tabela10[[#This Row],[Produto]],produtos,5,0),"")</f>
        <v/>
      </c>
      <c r="I43" s="101" t="str">
        <f>IFERROR(Tabela10[[#This Row],[preço De venda]]*Tabela10[[#This Row],[Qtd]],"")</f>
        <v/>
      </c>
      <c r="M43" s="90"/>
    </row>
    <row r="44" spans="1:13" x14ac:dyDescent="0.3">
      <c r="A44" s="98"/>
      <c r="B44" s="99"/>
      <c r="C44" s="100" t="str">
        <f>IFERROR(VLOOKUP(Tabela9[[#This Row],[Produto]],produtos,3,0),"")</f>
        <v/>
      </c>
      <c r="D44" s="101" t="str">
        <f>IFERROR(Tabela9[[#This Row],[preço uni.compra]]*Tabela9[[#This Row],[Qtd]],"")</f>
        <v/>
      </c>
      <c r="F44" s="98"/>
      <c r="G44" s="98"/>
      <c r="H44" s="100" t="str">
        <f>IFERROR(VLOOKUP(Tabela10[[#This Row],[Produto]],produtos,5,0),"")</f>
        <v/>
      </c>
      <c r="I44" s="101" t="str">
        <f>IFERROR(Tabela10[[#This Row],[preço De venda]]*Tabela10[[#This Row],[Qtd]],"")</f>
        <v/>
      </c>
      <c r="M44" s="90"/>
    </row>
    <row r="45" spans="1:13" x14ac:dyDescent="0.3">
      <c r="A45" s="98"/>
      <c r="B45" s="99"/>
      <c r="C45" s="100" t="str">
        <f>IFERROR(VLOOKUP(Tabela9[[#This Row],[Produto]],produtos,3,0),"")</f>
        <v/>
      </c>
      <c r="D45" s="101" t="str">
        <f>IFERROR(Tabela9[[#This Row],[preço uni.compra]]*Tabela9[[#This Row],[Qtd]],"")</f>
        <v/>
      </c>
      <c r="F45" s="98"/>
      <c r="G45" s="98"/>
      <c r="H45" s="100" t="str">
        <f>IFERROR(VLOOKUP(Tabela10[[#This Row],[Produto]],produtos,5,0),"")</f>
        <v/>
      </c>
      <c r="I45" s="101" t="str">
        <f>IFERROR(Tabela10[[#This Row],[preço De venda]]*Tabela10[[#This Row],[Qtd]],"")</f>
        <v/>
      </c>
      <c r="M45" s="90"/>
    </row>
    <row r="46" spans="1:13" x14ac:dyDescent="0.3">
      <c r="A46" s="98"/>
      <c r="B46" s="99"/>
      <c r="C46" s="100" t="str">
        <f>IFERROR(VLOOKUP(Tabela9[[#This Row],[Produto]],produtos,3,0),"")</f>
        <v/>
      </c>
      <c r="D46" s="101" t="str">
        <f>IFERROR(Tabela9[[#This Row],[preço uni.compra]]*Tabela9[[#This Row],[Qtd]],"")</f>
        <v/>
      </c>
      <c r="F46" s="98"/>
      <c r="G46" s="98"/>
      <c r="H46" s="100" t="str">
        <f>IFERROR(VLOOKUP(Tabela10[[#This Row],[Produto]],produtos,5,0),"")</f>
        <v/>
      </c>
      <c r="I46" s="101" t="str">
        <f>IFERROR(Tabela10[[#This Row],[preço De venda]]*Tabela10[[#This Row],[Qtd]],"")</f>
        <v/>
      </c>
      <c r="M46" s="90"/>
    </row>
    <row r="47" spans="1:13" x14ac:dyDescent="0.3">
      <c r="A47" s="98"/>
      <c r="B47" s="99"/>
      <c r="C47" s="100" t="str">
        <f>IFERROR(VLOOKUP(Tabela9[[#This Row],[Produto]],produtos,3,0),"")</f>
        <v/>
      </c>
      <c r="D47" s="101" t="str">
        <f>IFERROR(Tabela9[[#This Row],[preço uni.compra]]*Tabela9[[#This Row],[Qtd]],"")</f>
        <v/>
      </c>
      <c r="F47" s="98"/>
      <c r="G47" s="98"/>
      <c r="H47" s="100" t="str">
        <f>IFERROR(VLOOKUP(Tabela10[[#This Row],[Produto]],produtos,5,0),"")</f>
        <v/>
      </c>
      <c r="I47" s="101" t="str">
        <f>IFERROR(Tabela10[[#This Row],[preço De venda]]*Tabela10[[#This Row],[Qtd]],"")</f>
        <v/>
      </c>
      <c r="M47" s="90"/>
    </row>
    <row r="48" spans="1:13" x14ac:dyDescent="0.3">
      <c r="A48" s="98"/>
      <c r="B48" s="99"/>
      <c r="C48" s="100" t="str">
        <f>IFERROR(VLOOKUP(Tabela9[[#This Row],[Produto]],produtos,3,0),"")</f>
        <v/>
      </c>
      <c r="D48" s="101" t="str">
        <f>IFERROR(Tabela9[[#This Row],[preço uni.compra]]*Tabela9[[#This Row],[Qtd]],"")</f>
        <v/>
      </c>
      <c r="F48" s="98"/>
      <c r="G48" s="98"/>
      <c r="H48" s="100" t="str">
        <f>IFERROR(VLOOKUP(Tabela10[[#This Row],[Produto]],produtos,5,0),"")</f>
        <v/>
      </c>
      <c r="I48" s="101" t="str">
        <f>IFERROR(Tabela10[[#This Row],[preço De venda]]*Tabela10[[#This Row],[Qtd]],"")</f>
        <v/>
      </c>
      <c r="M48" s="90"/>
    </row>
    <row r="49" spans="1:13" x14ac:dyDescent="0.3">
      <c r="A49" s="98"/>
      <c r="B49" s="99"/>
      <c r="C49" s="100" t="str">
        <f>IFERROR(VLOOKUP(Tabela9[[#This Row],[Produto]],produtos,3,0),"")</f>
        <v/>
      </c>
      <c r="D49" s="101" t="str">
        <f>IFERROR(Tabela9[[#This Row],[preço uni.compra]]*Tabela9[[#This Row],[Qtd]],"")</f>
        <v/>
      </c>
      <c r="F49" s="98"/>
      <c r="G49" s="98"/>
      <c r="H49" s="100" t="str">
        <f>IFERROR(VLOOKUP(Tabela10[[#This Row],[Produto]],produtos,5,0),"")</f>
        <v/>
      </c>
      <c r="I49" s="101" t="str">
        <f>IFERROR(Tabela10[[#This Row],[preço De venda]]*Tabela10[[#This Row],[Qtd]],"")</f>
        <v/>
      </c>
      <c r="M49" s="90"/>
    </row>
    <row r="50" spans="1:13" x14ac:dyDescent="0.3">
      <c r="A50" s="98"/>
      <c r="B50" s="99"/>
      <c r="C50" s="100" t="str">
        <f>IFERROR(VLOOKUP(Tabela9[[#This Row],[Produto]],produtos,3,0),"")</f>
        <v/>
      </c>
      <c r="D50" s="101" t="str">
        <f>IFERROR(Tabela9[[#This Row],[preço uni.compra]]*Tabela9[[#This Row],[Qtd]],"")</f>
        <v/>
      </c>
      <c r="F50" s="98"/>
      <c r="G50" s="98"/>
      <c r="H50" s="100" t="str">
        <f>IFERROR(VLOOKUP(Tabela10[[#This Row],[Produto]],produtos,5,0),"")</f>
        <v/>
      </c>
      <c r="I50" s="101" t="str">
        <f>IFERROR(Tabela10[[#This Row],[preço De venda]]*Tabela10[[#This Row],[Qtd]],"")</f>
        <v/>
      </c>
      <c r="M50" s="90"/>
    </row>
    <row r="51" spans="1:13" x14ac:dyDescent="0.3">
      <c r="A51" s="98"/>
      <c r="B51" s="99"/>
      <c r="C51" s="100" t="str">
        <f>IFERROR(VLOOKUP(Tabela9[[#This Row],[Produto]],produtos,3,0),"")</f>
        <v/>
      </c>
      <c r="D51" s="101" t="str">
        <f>IFERROR(Tabela9[[#This Row],[preço uni.compra]]*Tabela9[[#This Row],[Qtd]],"")</f>
        <v/>
      </c>
      <c r="F51" s="98"/>
      <c r="G51" s="98"/>
      <c r="H51" s="100" t="str">
        <f>IFERROR(VLOOKUP(Tabela10[[#This Row],[Produto]],produtos,5,0),"")</f>
        <v/>
      </c>
      <c r="I51" s="101" t="str">
        <f>IFERROR(Tabela10[[#This Row],[preço De venda]]*Tabela10[[#This Row],[Qtd]],"")</f>
        <v/>
      </c>
      <c r="M51" s="90"/>
    </row>
    <row r="52" spans="1:13" x14ac:dyDescent="0.3">
      <c r="A52" s="98"/>
      <c r="B52" s="99"/>
      <c r="C52" s="100" t="str">
        <f>IFERROR(VLOOKUP(Tabela9[[#This Row],[Produto]],produtos,3,0),"")</f>
        <v/>
      </c>
      <c r="D52" s="101" t="str">
        <f>IFERROR(Tabela9[[#This Row],[preço uni.compra]]*Tabela9[[#This Row],[Qtd]],"")</f>
        <v/>
      </c>
      <c r="F52" s="98"/>
      <c r="G52" s="98"/>
      <c r="H52" s="100" t="str">
        <f>IFERROR(VLOOKUP(Tabela10[[#This Row],[Produto]],produtos,5,0),"")</f>
        <v/>
      </c>
      <c r="I52" s="101" t="str">
        <f>IFERROR(Tabela10[[#This Row],[preço De venda]]*Tabela10[[#This Row],[Qtd]],"")</f>
        <v/>
      </c>
      <c r="M52" s="90"/>
    </row>
    <row r="53" spans="1:13" x14ac:dyDescent="0.3">
      <c r="A53" s="98"/>
      <c r="B53" s="99"/>
      <c r="C53" s="100" t="str">
        <f>IFERROR(VLOOKUP(Tabela9[[#This Row],[Produto]],produtos,3,0),"")</f>
        <v/>
      </c>
      <c r="D53" s="101" t="str">
        <f>IFERROR(Tabela9[[#This Row],[preço uni.compra]]*Tabela9[[#This Row],[Qtd]],"")</f>
        <v/>
      </c>
      <c r="F53" s="98"/>
      <c r="G53" s="98"/>
      <c r="H53" s="100" t="str">
        <f>IFERROR(VLOOKUP(Tabela10[[#This Row],[Produto]],produtos,5,0),"")</f>
        <v/>
      </c>
      <c r="I53" s="101" t="str">
        <f>IFERROR(Tabela10[[#This Row],[preço De venda]]*Tabela10[[#This Row],[Qtd]],"")</f>
        <v/>
      </c>
      <c r="M53" s="90"/>
    </row>
    <row r="54" spans="1:13" x14ac:dyDescent="0.3">
      <c r="A54" s="98"/>
      <c r="B54" s="99"/>
      <c r="C54" s="100" t="str">
        <f>IFERROR(VLOOKUP(Tabela9[[#This Row],[Produto]],produtos,3,0),"")</f>
        <v/>
      </c>
      <c r="D54" s="101" t="str">
        <f>IFERROR(Tabela9[[#This Row],[preço uni.compra]]*Tabela9[[#This Row],[Qtd]],"")</f>
        <v/>
      </c>
      <c r="F54" s="98"/>
      <c r="G54" s="98"/>
      <c r="H54" s="100" t="str">
        <f>IFERROR(VLOOKUP(Tabela10[[#This Row],[Produto]],produtos,5,0),"")</f>
        <v/>
      </c>
      <c r="I54" s="101" t="str">
        <f>IFERROR(Tabela10[[#This Row],[preço De venda]]*Tabela10[[#This Row],[Qtd]],"")</f>
        <v/>
      </c>
      <c r="M54" s="90"/>
    </row>
    <row r="55" spans="1:13" x14ac:dyDescent="0.3">
      <c r="A55" s="98"/>
      <c r="B55" s="99"/>
      <c r="C55" s="100" t="str">
        <f>IFERROR(VLOOKUP(Tabela9[[#This Row],[Produto]],produtos,3,0),"")</f>
        <v/>
      </c>
      <c r="D55" s="101" t="str">
        <f>IFERROR(Tabela9[[#This Row],[preço uni.compra]]*Tabela9[[#This Row],[Qtd]],"")</f>
        <v/>
      </c>
      <c r="F55" s="98"/>
      <c r="G55" s="98"/>
      <c r="H55" s="100" t="str">
        <f>IFERROR(VLOOKUP(Tabela10[[#This Row],[Produto]],produtos,5,0),"")</f>
        <v/>
      </c>
      <c r="I55" s="101" t="str">
        <f>IFERROR(Tabela10[[#This Row],[preço De venda]]*Tabela10[[#This Row],[Qtd]],"")</f>
        <v/>
      </c>
      <c r="M55" s="90"/>
    </row>
    <row r="56" spans="1:13" x14ac:dyDescent="0.3">
      <c r="A56" s="98"/>
      <c r="B56" s="99"/>
      <c r="C56" s="100" t="str">
        <f>IFERROR(VLOOKUP(Tabela9[[#This Row],[Produto]],produtos,3,0),"")</f>
        <v/>
      </c>
      <c r="D56" s="101" t="str">
        <f>IFERROR(Tabela9[[#This Row],[preço uni.compra]]*Tabela9[[#This Row],[Qtd]],"")</f>
        <v/>
      </c>
      <c r="F56" s="98"/>
      <c r="G56" s="98"/>
      <c r="H56" s="100" t="str">
        <f>IFERROR(VLOOKUP(Tabela10[[#This Row],[Produto]],produtos,5,0),"")</f>
        <v/>
      </c>
      <c r="I56" s="101" t="str">
        <f>IFERROR(Tabela10[[#This Row],[preço De venda]]*Tabela10[[#This Row],[Qtd]],"")</f>
        <v/>
      </c>
      <c r="M56" s="90"/>
    </row>
    <row r="57" spans="1:13" x14ac:dyDescent="0.3">
      <c r="A57" s="98"/>
      <c r="B57" s="99"/>
      <c r="C57" s="100" t="str">
        <f>IFERROR(VLOOKUP(Tabela9[[#This Row],[Produto]],produtos,3,0),"")</f>
        <v/>
      </c>
      <c r="D57" s="101" t="str">
        <f>IFERROR(Tabela9[[#This Row],[preço uni.compra]]*Tabela9[[#This Row],[Qtd]],"")</f>
        <v/>
      </c>
      <c r="F57" s="98"/>
      <c r="G57" s="98"/>
      <c r="H57" s="100" t="str">
        <f>IFERROR(VLOOKUP(Tabela10[[#This Row],[Produto]],produtos,5,0),"")</f>
        <v/>
      </c>
      <c r="I57" s="101" t="str">
        <f>IFERROR(Tabela10[[#This Row],[preço De venda]]*Tabela10[[#This Row],[Qtd]],"")</f>
        <v/>
      </c>
      <c r="M57" s="90"/>
    </row>
    <row r="58" spans="1:13" x14ac:dyDescent="0.3">
      <c r="A58" s="98"/>
      <c r="B58" s="99"/>
      <c r="C58" s="100" t="str">
        <f>IFERROR(VLOOKUP(Tabela9[[#This Row],[Produto]],produtos,3,0),"")</f>
        <v/>
      </c>
      <c r="D58" s="101" t="str">
        <f>IFERROR(Tabela9[[#This Row],[preço uni.compra]]*Tabela9[[#This Row],[Qtd]],"")</f>
        <v/>
      </c>
      <c r="F58" s="98"/>
      <c r="G58" s="98"/>
      <c r="H58" s="100" t="str">
        <f>IFERROR(VLOOKUP(Tabela10[[#This Row],[Produto]],produtos,5,0),"")</f>
        <v/>
      </c>
      <c r="I58" s="101" t="str">
        <f>IFERROR(Tabela10[[#This Row],[preço De venda]]*Tabela10[[#This Row],[Qtd]],"")</f>
        <v/>
      </c>
      <c r="M58" s="90"/>
    </row>
    <row r="59" spans="1:13" x14ac:dyDescent="0.3">
      <c r="A59" s="98"/>
      <c r="B59" s="99"/>
      <c r="C59" s="100" t="str">
        <f>IFERROR(VLOOKUP(Tabela9[[#This Row],[Produto]],produtos,3,0),"")</f>
        <v/>
      </c>
      <c r="D59" s="101" t="str">
        <f>IFERROR(Tabela9[[#This Row],[preço uni.compra]]*Tabela9[[#This Row],[Qtd]],"")</f>
        <v/>
      </c>
      <c r="F59" s="98"/>
      <c r="G59" s="98"/>
      <c r="H59" s="100" t="str">
        <f>IFERROR(VLOOKUP(Tabela10[[#This Row],[Produto]],produtos,5,0),"")</f>
        <v/>
      </c>
      <c r="I59" s="101" t="str">
        <f>IFERROR(Tabela10[[#This Row],[preço De venda]]*Tabela10[[#This Row],[Qtd]],"")</f>
        <v/>
      </c>
      <c r="M59" s="90"/>
    </row>
    <row r="60" spans="1:13" x14ac:dyDescent="0.3">
      <c r="A60" s="98"/>
      <c r="B60" s="99"/>
      <c r="C60" s="100" t="str">
        <f>IFERROR(VLOOKUP(Tabela9[[#This Row],[Produto]],produtos,3,0),"")</f>
        <v/>
      </c>
      <c r="D60" s="101" t="str">
        <f>IFERROR(Tabela9[[#This Row],[preço uni.compra]]*Tabela9[[#This Row],[Qtd]],"")</f>
        <v/>
      </c>
      <c r="F60" s="98"/>
      <c r="G60" s="98"/>
      <c r="H60" s="100" t="str">
        <f>IFERROR(VLOOKUP(Tabela10[[#This Row],[Produto]],produtos,5,0),"")</f>
        <v/>
      </c>
      <c r="I60" s="101" t="str">
        <f>IFERROR(Tabela10[[#This Row],[preço De venda]]*Tabela10[[#This Row],[Qtd]],"")</f>
        <v/>
      </c>
      <c r="M60" s="90"/>
    </row>
    <row r="61" spans="1:13" x14ac:dyDescent="0.3">
      <c r="A61" s="98"/>
      <c r="B61" s="99"/>
      <c r="C61" s="100" t="str">
        <f>IFERROR(VLOOKUP(Tabela9[[#This Row],[Produto]],produtos,3,0),"")</f>
        <v/>
      </c>
      <c r="D61" s="101" t="str">
        <f>IFERROR(Tabela9[[#This Row],[preço uni.compra]]*Tabela9[[#This Row],[Qtd]],"")</f>
        <v/>
      </c>
      <c r="F61" s="98"/>
      <c r="G61" s="98"/>
      <c r="H61" s="100" t="str">
        <f>IFERROR(VLOOKUP(Tabela10[[#This Row],[Produto]],produtos,5,0),"")</f>
        <v/>
      </c>
      <c r="I61" s="101" t="str">
        <f>IFERROR(Tabela10[[#This Row],[preço De venda]]*Tabela10[[#This Row],[Qtd]],"")</f>
        <v/>
      </c>
      <c r="M61" s="90"/>
    </row>
    <row r="62" spans="1:13" x14ac:dyDescent="0.3">
      <c r="A62" s="98"/>
      <c r="B62" s="99"/>
      <c r="C62" s="100" t="str">
        <f>IFERROR(VLOOKUP(Tabela9[[#This Row],[Produto]],produtos,3,0),"")</f>
        <v/>
      </c>
      <c r="D62" s="101" t="str">
        <f>IFERROR(Tabela9[[#This Row],[preço uni.compra]]*Tabela9[[#This Row],[Qtd]],"")</f>
        <v/>
      </c>
      <c r="F62" s="98"/>
      <c r="G62" s="98"/>
      <c r="H62" s="100" t="str">
        <f>IFERROR(VLOOKUP(Tabela10[[#This Row],[Produto]],produtos,5,0),"")</f>
        <v/>
      </c>
      <c r="I62" s="101" t="str">
        <f>IFERROR(Tabela10[[#This Row],[preço De venda]]*Tabela10[[#This Row],[Qtd]],"")</f>
        <v/>
      </c>
      <c r="M62" s="90"/>
    </row>
    <row r="63" spans="1:13" x14ac:dyDescent="0.3">
      <c r="A63" s="98"/>
      <c r="B63" s="99"/>
      <c r="C63" s="100" t="str">
        <f>IFERROR(VLOOKUP(Tabela9[[#This Row],[Produto]],produtos,3,0),"")</f>
        <v/>
      </c>
      <c r="D63" s="101" t="str">
        <f>IFERROR(Tabela9[[#This Row],[preço uni.compra]]*Tabela9[[#This Row],[Qtd]],"")</f>
        <v/>
      </c>
      <c r="F63" s="98"/>
      <c r="G63" s="98"/>
      <c r="H63" s="100" t="str">
        <f>IFERROR(VLOOKUP(Tabela10[[#This Row],[Produto]],produtos,5,0),"")</f>
        <v/>
      </c>
      <c r="I63" s="101" t="str">
        <f>IFERROR(Tabela10[[#This Row],[preço De venda]]*Tabela10[[#This Row],[Qtd]],"")</f>
        <v/>
      </c>
      <c r="M63" s="90"/>
    </row>
    <row r="64" spans="1:13" x14ac:dyDescent="0.3">
      <c r="A64" s="98"/>
      <c r="B64" s="99"/>
      <c r="C64" s="100" t="str">
        <f>IFERROR(VLOOKUP(Tabela9[[#This Row],[Produto]],produtos,3,0),"")</f>
        <v/>
      </c>
      <c r="D64" s="101" t="str">
        <f>IFERROR(Tabela9[[#This Row],[preço uni.compra]]*Tabela9[[#This Row],[Qtd]],"")</f>
        <v/>
      </c>
      <c r="F64" s="98"/>
      <c r="G64" s="98"/>
      <c r="H64" s="100" t="str">
        <f>IFERROR(VLOOKUP(Tabela10[[#This Row],[Produto]],produtos,5,0),"")</f>
        <v/>
      </c>
      <c r="I64" s="101" t="str">
        <f>IFERROR(Tabela10[[#This Row],[preço De venda]]*Tabela10[[#This Row],[Qtd]],"")</f>
        <v/>
      </c>
      <c r="M64" s="90"/>
    </row>
    <row r="65" spans="1:13" x14ac:dyDescent="0.3">
      <c r="A65" s="98"/>
      <c r="B65" s="99"/>
      <c r="C65" s="100" t="str">
        <f>IFERROR(VLOOKUP(Tabela9[[#This Row],[Produto]],produtos,3,0),"")</f>
        <v/>
      </c>
      <c r="D65" s="101" t="str">
        <f>IFERROR(Tabela9[[#This Row],[preço uni.compra]]*Tabela9[[#This Row],[Qtd]],"")</f>
        <v/>
      </c>
      <c r="F65" s="98"/>
      <c r="G65" s="98"/>
      <c r="H65" s="100" t="str">
        <f>IFERROR(VLOOKUP(Tabela10[[#This Row],[Produto]],produtos,5,0),"")</f>
        <v/>
      </c>
      <c r="I65" s="101" t="str">
        <f>IFERROR(Tabela10[[#This Row],[preço De venda]]*Tabela10[[#This Row],[Qtd]],"")</f>
        <v/>
      </c>
      <c r="M65" s="90"/>
    </row>
    <row r="66" spans="1:13" x14ac:dyDescent="0.3">
      <c r="A66" s="98"/>
      <c r="B66" s="99"/>
      <c r="C66" s="100" t="str">
        <f>IFERROR(VLOOKUP(Tabela9[[#This Row],[Produto]],produtos,3,0),"")</f>
        <v/>
      </c>
      <c r="D66" s="101" t="str">
        <f>IFERROR(Tabela9[[#This Row],[preço uni.compra]]*Tabela9[[#This Row],[Qtd]],"")</f>
        <v/>
      </c>
      <c r="F66" s="98"/>
      <c r="G66" s="98"/>
      <c r="H66" s="100" t="str">
        <f>IFERROR(VLOOKUP(Tabela10[[#This Row],[Produto]],produtos,5,0),"")</f>
        <v/>
      </c>
      <c r="I66" s="101" t="str">
        <f>IFERROR(Tabela10[[#This Row],[preço De venda]]*Tabela10[[#This Row],[Qtd]],"")</f>
        <v/>
      </c>
      <c r="M66" s="90"/>
    </row>
    <row r="67" spans="1:13" x14ac:dyDescent="0.3">
      <c r="A67" s="98"/>
      <c r="B67" s="99"/>
      <c r="C67" s="100" t="str">
        <f>IFERROR(VLOOKUP(Tabela9[[#This Row],[Produto]],produtos,3,0),"")</f>
        <v/>
      </c>
      <c r="D67" s="101" t="str">
        <f>IFERROR(Tabela9[[#This Row],[preço uni.compra]]*Tabela9[[#This Row],[Qtd]],"")</f>
        <v/>
      </c>
      <c r="F67" s="98"/>
      <c r="G67" s="98"/>
      <c r="H67" s="100" t="str">
        <f>IFERROR(VLOOKUP(Tabela10[[#This Row],[Produto]],produtos,5,0),"")</f>
        <v/>
      </c>
      <c r="I67" s="101" t="str">
        <f>IFERROR(Tabela10[[#This Row],[preço De venda]]*Tabela10[[#This Row],[Qtd]],"")</f>
        <v/>
      </c>
      <c r="M67" s="90"/>
    </row>
    <row r="68" spans="1:13" x14ac:dyDescent="0.3">
      <c r="A68" s="98"/>
      <c r="B68" s="99"/>
      <c r="C68" s="100" t="str">
        <f>IFERROR(VLOOKUP(Tabela9[[#This Row],[Produto]],produtos,3,0),"")</f>
        <v/>
      </c>
      <c r="D68" s="101" t="str">
        <f>IFERROR(Tabela9[[#This Row],[preço uni.compra]]*Tabela9[[#This Row],[Qtd]],"")</f>
        <v/>
      </c>
      <c r="F68" s="98"/>
      <c r="G68" s="98"/>
      <c r="H68" s="100" t="str">
        <f>IFERROR(VLOOKUP(Tabela10[[#This Row],[Produto]],produtos,5,0),"")</f>
        <v/>
      </c>
      <c r="I68" s="101" t="str">
        <f>IFERROR(Tabela10[[#This Row],[preço De venda]]*Tabela10[[#This Row],[Qtd]],"")</f>
        <v/>
      </c>
      <c r="M68" s="90"/>
    </row>
    <row r="69" spans="1:13" x14ac:dyDescent="0.3">
      <c r="A69" s="98"/>
      <c r="B69" s="99"/>
      <c r="C69" s="100" t="str">
        <f>IFERROR(VLOOKUP(Tabela9[[#This Row],[Produto]],produtos,3,0),"")</f>
        <v/>
      </c>
      <c r="D69" s="101" t="str">
        <f>IFERROR(Tabela9[[#This Row],[preço uni.compra]]*Tabela9[[#This Row],[Qtd]],"")</f>
        <v/>
      </c>
      <c r="F69" s="98"/>
      <c r="G69" s="98"/>
      <c r="H69" s="100" t="str">
        <f>IFERROR(VLOOKUP(Tabela10[[#This Row],[Produto]],produtos,5,0),"")</f>
        <v/>
      </c>
      <c r="I69" s="101" t="str">
        <f>IFERROR(Tabela10[[#This Row],[preço De venda]]*Tabela10[[#This Row],[Qtd]],"")</f>
        <v/>
      </c>
      <c r="M69" s="90"/>
    </row>
    <row r="70" spans="1:13" x14ac:dyDescent="0.3">
      <c r="A70" s="98"/>
      <c r="B70" s="99"/>
      <c r="C70" s="100" t="str">
        <f>IFERROR(VLOOKUP(Tabela9[[#This Row],[Produto]],produtos,3,0),"")</f>
        <v/>
      </c>
      <c r="D70" s="101" t="str">
        <f>IFERROR(Tabela9[[#This Row],[preço uni.compra]]*Tabela9[[#This Row],[Qtd]],"")</f>
        <v/>
      </c>
      <c r="F70" s="98"/>
      <c r="G70" s="98"/>
      <c r="H70" s="100" t="str">
        <f>IFERROR(VLOOKUP(Tabela10[[#This Row],[Produto]],produtos,5,0),"")</f>
        <v/>
      </c>
      <c r="I70" s="101" t="str">
        <f>IFERROR(Tabela10[[#This Row],[preço De venda]]*Tabela10[[#This Row],[Qtd]],"")</f>
        <v/>
      </c>
      <c r="M70" s="90"/>
    </row>
    <row r="71" spans="1:13" x14ac:dyDescent="0.3">
      <c r="A71" s="98"/>
      <c r="B71" s="99"/>
      <c r="C71" s="100" t="str">
        <f>IFERROR(VLOOKUP(Tabela9[[#This Row],[Produto]],produtos,3,0),"")</f>
        <v/>
      </c>
      <c r="D71" s="101" t="str">
        <f>IFERROR(Tabela9[[#This Row],[preço uni.compra]]*Tabela9[[#This Row],[Qtd]],"")</f>
        <v/>
      </c>
      <c r="F71" s="98"/>
      <c r="G71" s="98"/>
      <c r="H71" s="100" t="str">
        <f>IFERROR(VLOOKUP(Tabela10[[#This Row],[Produto]],produtos,5,0),"")</f>
        <v/>
      </c>
      <c r="I71" s="101" t="str">
        <f>IFERROR(Tabela10[[#This Row],[preço De venda]]*Tabela10[[#This Row],[Qtd]],"")</f>
        <v/>
      </c>
      <c r="M71" s="90"/>
    </row>
    <row r="72" spans="1:13" x14ac:dyDescent="0.3">
      <c r="A72" s="98"/>
      <c r="B72" s="99"/>
      <c r="C72" s="100" t="str">
        <f>IFERROR(VLOOKUP(Tabela9[[#This Row],[Produto]],produtos,3,0),"")</f>
        <v/>
      </c>
      <c r="D72" s="101" t="str">
        <f>IFERROR(Tabela9[[#This Row],[preço uni.compra]]*Tabela9[[#This Row],[Qtd]],"")</f>
        <v/>
      </c>
      <c r="F72" s="98"/>
      <c r="G72" s="98"/>
      <c r="H72" s="100" t="str">
        <f>IFERROR(VLOOKUP(Tabela10[[#This Row],[Produto]],produtos,5,0),"")</f>
        <v/>
      </c>
      <c r="I72" s="101" t="str">
        <f>IFERROR(Tabela10[[#This Row],[preço De venda]]*Tabela10[[#This Row],[Qtd]],"")</f>
        <v/>
      </c>
      <c r="M72" s="90"/>
    </row>
    <row r="73" spans="1:13" x14ac:dyDescent="0.3">
      <c r="A73" s="98"/>
      <c r="B73" s="99"/>
      <c r="C73" s="100" t="str">
        <f>IFERROR(VLOOKUP(Tabela9[[#This Row],[Produto]],produtos,3,0),"")</f>
        <v/>
      </c>
      <c r="D73" s="101" t="str">
        <f>IFERROR(Tabela9[[#This Row],[preço uni.compra]]*Tabela9[[#This Row],[Qtd]],"")</f>
        <v/>
      </c>
      <c r="F73" s="98"/>
      <c r="G73" s="98"/>
      <c r="H73" s="100" t="str">
        <f>IFERROR(VLOOKUP(Tabela10[[#This Row],[Produto]],produtos,5,0),"")</f>
        <v/>
      </c>
      <c r="I73" s="101" t="str">
        <f>IFERROR(Tabela10[[#This Row],[preço De venda]]*Tabela10[[#This Row],[Qtd]],"")</f>
        <v/>
      </c>
      <c r="M73" s="90"/>
    </row>
    <row r="74" spans="1:13" x14ac:dyDescent="0.3">
      <c r="A74" s="98"/>
      <c r="B74" s="99"/>
      <c r="C74" s="100" t="str">
        <f>IFERROR(VLOOKUP(Tabela9[[#This Row],[Produto]],produtos,3,0),"")</f>
        <v/>
      </c>
      <c r="D74" s="101" t="str">
        <f>IFERROR(Tabela9[[#This Row],[preço uni.compra]]*Tabela9[[#This Row],[Qtd]],"")</f>
        <v/>
      </c>
      <c r="F74" s="98"/>
      <c r="G74" s="98"/>
      <c r="H74" s="100" t="str">
        <f>IFERROR(VLOOKUP(Tabela10[[#This Row],[Produto]],produtos,5,0),"")</f>
        <v/>
      </c>
      <c r="I74" s="101" t="str">
        <f>IFERROR(Tabela10[[#This Row],[preço De venda]]*Tabela10[[#This Row],[Qtd]],"")</f>
        <v/>
      </c>
      <c r="M74" s="90"/>
    </row>
    <row r="75" spans="1:13" x14ac:dyDescent="0.3">
      <c r="A75" s="98"/>
      <c r="B75" s="99"/>
      <c r="C75" s="100" t="str">
        <f>IFERROR(VLOOKUP(Tabela9[[#This Row],[Produto]],produtos,3,0),"")</f>
        <v/>
      </c>
      <c r="D75" s="101" t="str">
        <f>IFERROR(Tabela9[[#This Row],[preço uni.compra]]*Tabela9[[#This Row],[Qtd]],"")</f>
        <v/>
      </c>
      <c r="F75" s="98"/>
      <c r="G75" s="98"/>
      <c r="H75" s="100" t="str">
        <f>IFERROR(VLOOKUP(Tabela10[[#This Row],[Produto]],produtos,5,0),"")</f>
        <v/>
      </c>
      <c r="I75" s="101" t="str">
        <f>IFERROR(Tabela10[[#This Row],[preço De venda]]*Tabela10[[#This Row],[Qtd]],"")</f>
        <v/>
      </c>
      <c r="M75" s="90"/>
    </row>
    <row r="76" spans="1:13" x14ac:dyDescent="0.3">
      <c r="A76" s="98"/>
      <c r="B76" s="99"/>
      <c r="C76" s="100" t="str">
        <f>IFERROR(VLOOKUP(Tabela9[[#This Row],[Produto]],produtos,3,0),"")</f>
        <v/>
      </c>
      <c r="D76" s="101" t="str">
        <f>IFERROR(Tabela9[[#This Row],[preço uni.compra]]*Tabela9[[#This Row],[Qtd]],"")</f>
        <v/>
      </c>
      <c r="F76" s="98"/>
      <c r="G76" s="98"/>
      <c r="H76" s="100" t="str">
        <f>IFERROR(VLOOKUP(Tabela10[[#This Row],[Produto]],produtos,5,0),"")</f>
        <v/>
      </c>
      <c r="I76" s="101" t="str">
        <f>IFERROR(Tabela10[[#This Row],[preço De venda]]*Tabela10[[#This Row],[Qtd]],"")</f>
        <v/>
      </c>
      <c r="M76" s="90"/>
    </row>
    <row r="77" spans="1:13" x14ac:dyDescent="0.3">
      <c r="A77" s="98"/>
      <c r="B77" s="99"/>
      <c r="C77" s="100" t="str">
        <f>IFERROR(VLOOKUP(Tabela9[[#This Row],[Produto]],produtos,3,0),"")</f>
        <v/>
      </c>
      <c r="D77" s="101" t="str">
        <f>IFERROR(Tabela9[[#This Row],[preço uni.compra]]*Tabela9[[#This Row],[Qtd]],"")</f>
        <v/>
      </c>
      <c r="F77" s="98"/>
      <c r="G77" s="98"/>
      <c r="H77" s="100" t="str">
        <f>IFERROR(VLOOKUP(Tabela10[[#This Row],[Produto]],produtos,5,0),"")</f>
        <v/>
      </c>
      <c r="I77" s="101" t="str">
        <f>IFERROR(Tabela10[[#This Row],[preço De venda]]*Tabela10[[#This Row],[Qtd]],"")</f>
        <v/>
      </c>
      <c r="M77" s="90"/>
    </row>
    <row r="78" spans="1:13" x14ac:dyDescent="0.3">
      <c r="A78" s="98"/>
      <c r="B78" s="99"/>
      <c r="C78" s="100" t="str">
        <f>IFERROR(VLOOKUP(Tabela9[[#This Row],[Produto]],produtos,3,0),"")</f>
        <v/>
      </c>
      <c r="D78" s="101" t="str">
        <f>IFERROR(Tabela9[[#This Row],[preço uni.compra]]*Tabela9[[#This Row],[Qtd]],"")</f>
        <v/>
      </c>
      <c r="F78" s="98"/>
      <c r="G78" s="98"/>
      <c r="H78" s="100" t="str">
        <f>IFERROR(VLOOKUP(Tabela10[[#This Row],[Produto]],produtos,5,0),"")</f>
        <v/>
      </c>
      <c r="I78" s="101" t="str">
        <f>IFERROR(Tabela10[[#This Row],[preço De venda]]*Tabela10[[#This Row],[Qtd]],"")</f>
        <v/>
      </c>
      <c r="M78" s="90"/>
    </row>
    <row r="79" spans="1:13" x14ac:dyDescent="0.3">
      <c r="A79" s="98"/>
      <c r="B79" s="99"/>
      <c r="C79" s="100" t="str">
        <f>IFERROR(VLOOKUP(Tabela9[[#This Row],[Produto]],produtos,3,0),"")</f>
        <v/>
      </c>
      <c r="D79" s="101" t="str">
        <f>IFERROR(Tabela9[[#This Row],[preço uni.compra]]*Tabela9[[#This Row],[Qtd]],"")</f>
        <v/>
      </c>
      <c r="F79" s="98"/>
      <c r="G79" s="98"/>
      <c r="H79" s="100" t="str">
        <f>IFERROR(VLOOKUP(Tabela10[[#This Row],[Produto]],produtos,5,0),"")</f>
        <v/>
      </c>
      <c r="I79" s="101" t="str">
        <f>IFERROR(Tabela10[[#This Row],[preço De venda]]*Tabela10[[#This Row],[Qtd]],"")</f>
        <v/>
      </c>
      <c r="M79" s="90"/>
    </row>
    <row r="80" spans="1:13" x14ac:dyDescent="0.3">
      <c r="A80" s="98"/>
      <c r="B80" s="99"/>
      <c r="C80" s="100" t="str">
        <f>IFERROR(VLOOKUP(Tabela9[[#This Row],[Produto]],produtos,3,0),"")</f>
        <v/>
      </c>
      <c r="D80" s="101" t="str">
        <f>IFERROR(Tabela9[[#This Row],[preço uni.compra]]*Tabela9[[#This Row],[Qtd]],"")</f>
        <v/>
      </c>
      <c r="F80" s="98"/>
      <c r="G80" s="98"/>
      <c r="H80" s="100" t="str">
        <f>IFERROR(VLOOKUP(Tabela10[[#This Row],[Produto]],produtos,5,0),"")</f>
        <v/>
      </c>
      <c r="I80" s="101" t="str">
        <f>IFERROR(Tabela10[[#This Row],[preço De venda]]*Tabela10[[#This Row],[Qtd]],"")</f>
        <v/>
      </c>
      <c r="M80" s="90"/>
    </row>
    <row r="81" spans="1:13" x14ac:dyDescent="0.3">
      <c r="A81" s="98"/>
      <c r="B81" s="99"/>
      <c r="C81" s="100" t="str">
        <f>IFERROR(VLOOKUP(Tabela9[[#This Row],[Produto]],produtos,3,0),"")</f>
        <v/>
      </c>
      <c r="D81" s="101" t="str">
        <f>IFERROR(Tabela9[[#This Row],[preço uni.compra]]*Tabela9[[#This Row],[Qtd]],"")</f>
        <v/>
      </c>
      <c r="F81" s="98"/>
      <c r="G81" s="98"/>
      <c r="H81" s="100" t="str">
        <f>IFERROR(VLOOKUP(Tabela10[[#This Row],[Produto]],produtos,5,0),"")</f>
        <v/>
      </c>
      <c r="I81" s="101" t="str">
        <f>IFERROR(Tabela10[[#This Row],[preço De venda]]*Tabela10[[#This Row],[Qtd]],"")</f>
        <v/>
      </c>
      <c r="M81" s="90"/>
    </row>
    <row r="82" spans="1:13" x14ac:dyDescent="0.3">
      <c r="A82" s="98"/>
      <c r="B82" s="99"/>
      <c r="C82" s="100" t="str">
        <f>IFERROR(VLOOKUP(Tabela9[[#This Row],[Produto]],produtos,3,0),"")</f>
        <v/>
      </c>
      <c r="D82" s="101" t="str">
        <f>IFERROR(Tabela9[[#This Row],[preço uni.compra]]*Tabela9[[#This Row],[Qtd]],"")</f>
        <v/>
      </c>
      <c r="F82" s="98"/>
      <c r="G82" s="98"/>
      <c r="H82" s="100" t="str">
        <f>IFERROR(VLOOKUP(Tabela10[[#This Row],[Produto]],produtos,5,0),"")</f>
        <v/>
      </c>
      <c r="I82" s="101" t="str">
        <f>IFERROR(Tabela10[[#This Row],[preço De venda]]*Tabela10[[#This Row],[Qtd]],"")</f>
        <v/>
      </c>
      <c r="M82" s="90"/>
    </row>
    <row r="83" spans="1:13" x14ac:dyDescent="0.3">
      <c r="A83" s="98"/>
      <c r="B83" s="99"/>
      <c r="C83" s="100" t="str">
        <f>IFERROR(VLOOKUP(Tabela9[[#This Row],[Produto]],produtos,3,0),"")</f>
        <v/>
      </c>
      <c r="D83" s="101" t="str">
        <f>IFERROR(Tabela9[[#This Row],[preço uni.compra]]*Tabela9[[#This Row],[Qtd]],"")</f>
        <v/>
      </c>
      <c r="F83" s="98"/>
      <c r="G83" s="98"/>
      <c r="H83" s="100" t="str">
        <f>IFERROR(VLOOKUP(Tabela10[[#This Row],[Produto]],produtos,5,0),"")</f>
        <v/>
      </c>
      <c r="I83" s="101" t="str">
        <f>IFERROR(Tabela10[[#This Row],[preço De venda]]*Tabela10[[#This Row],[Qtd]],"")</f>
        <v/>
      </c>
      <c r="M83" s="90"/>
    </row>
    <row r="84" spans="1:13" x14ac:dyDescent="0.3">
      <c r="A84" s="98"/>
      <c r="B84" s="99"/>
      <c r="C84" s="100" t="str">
        <f>IFERROR(VLOOKUP(Tabela9[[#This Row],[Produto]],produtos,3,0),"")</f>
        <v/>
      </c>
      <c r="D84" s="101" t="str">
        <f>IFERROR(Tabela9[[#This Row],[preço uni.compra]]*Tabela9[[#This Row],[Qtd]],"")</f>
        <v/>
      </c>
      <c r="F84" s="98"/>
      <c r="G84" s="98"/>
      <c r="H84" s="100" t="str">
        <f>IFERROR(VLOOKUP(Tabela10[[#This Row],[Produto]],produtos,5,0),"")</f>
        <v/>
      </c>
      <c r="I84" s="101" t="str">
        <f>IFERROR(Tabela10[[#This Row],[preço De venda]]*Tabela10[[#This Row],[Qtd]],"")</f>
        <v/>
      </c>
      <c r="M84" s="90"/>
    </row>
    <row r="85" spans="1:13" x14ac:dyDescent="0.3">
      <c r="A85" s="98"/>
      <c r="B85" s="99"/>
      <c r="C85" s="100" t="str">
        <f>IFERROR(VLOOKUP(Tabela9[[#This Row],[Produto]],produtos,3,0),"")</f>
        <v/>
      </c>
      <c r="D85" s="101" t="str">
        <f>IFERROR(Tabela9[[#This Row],[preço uni.compra]]*Tabela9[[#This Row],[Qtd]],"")</f>
        <v/>
      </c>
      <c r="F85" s="98"/>
      <c r="G85" s="98"/>
      <c r="H85" s="100" t="str">
        <f>IFERROR(VLOOKUP(Tabela10[[#This Row],[Produto]],produtos,5,0),"")</f>
        <v/>
      </c>
      <c r="I85" s="101" t="str">
        <f>IFERROR(Tabela10[[#This Row],[preço De venda]]*Tabela10[[#This Row],[Qtd]],"")</f>
        <v/>
      </c>
      <c r="M85" s="90"/>
    </row>
    <row r="86" spans="1:13" x14ac:dyDescent="0.3">
      <c r="A86" s="98"/>
      <c r="B86" s="99"/>
      <c r="C86" s="100" t="str">
        <f>IFERROR(VLOOKUP(Tabela9[[#This Row],[Produto]],produtos,3,0),"")</f>
        <v/>
      </c>
      <c r="D86" s="101" t="str">
        <f>IFERROR(Tabela9[[#This Row],[preço uni.compra]]*Tabela9[[#This Row],[Qtd]],"")</f>
        <v/>
      </c>
      <c r="F86" s="98"/>
      <c r="G86" s="98"/>
      <c r="H86" s="100" t="str">
        <f>IFERROR(VLOOKUP(Tabela10[[#This Row],[Produto]],produtos,5,0),"")</f>
        <v/>
      </c>
      <c r="I86" s="101" t="str">
        <f>IFERROR(Tabela10[[#This Row],[preço De venda]]*Tabela10[[#This Row],[Qtd]],"")</f>
        <v/>
      </c>
      <c r="M86" s="90"/>
    </row>
    <row r="87" spans="1:13" x14ac:dyDescent="0.3">
      <c r="A87" s="98"/>
      <c r="B87" s="99"/>
      <c r="C87" s="100" t="str">
        <f>IFERROR(VLOOKUP(Tabela9[[#This Row],[Produto]],produtos,3,0),"")</f>
        <v/>
      </c>
      <c r="D87" s="101" t="str">
        <f>IFERROR(Tabela9[[#This Row],[preço uni.compra]]*Tabela9[[#This Row],[Qtd]],"")</f>
        <v/>
      </c>
      <c r="F87" s="98"/>
      <c r="G87" s="98"/>
      <c r="H87" s="100" t="str">
        <f>IFERROR(VLOOKUP(Tabela10[[#This Row],[Produto]],produtos,5,0),"")</f>
        <v/>
      </c>
      <c r="I87" s="101" t="str">
        <f>IFERROR(Tabela10[[#This Row],[preço De venda]]*Tabela10[[#This Row],[Qtd]],"")</f>
        <v/>
      </c>
      <c r="M87" s="90"/>
    </row>
    <row r="88" spans="1:13" x14ac:dyDescent="0.3">
      <c r="A88" s="98"/>
      <c r="B88" s="99"/>
      <c r="C88" s="100" t="str">
        <f>IFERROR(VLOOKUP(Tabela9[[#This Row],[Produto]],produtos,3,0),"")</f>
        <v/>
      </c>
      <c r="D88" s="101" t="str">
        <f>IFERROR(Tabela9[[#This Row],[preço uni.compra]]*Tabela9[[#This Row],[Qtd]],"")</f>
        <v/>
      </c>
      <c r="F88" s="98"/>
      <c r="G88" s="98"/>
      <c r="H88" s="100" t="str">
        <f>IFERROR(VLOOKUP(Tabela10[[#This Row],[Produto]],produtos,5,0),"")</f>
        <v/>
      </c>
      <c r="I88" s="101" t="str">
        <f>IFERROR(Tabela10[[#This Row],[preço De venda]]*Tabela10[[#This Row],[Qtd]],"")</f>
        <v/>
      </c>
      <c r="M88" s="90"/>
    </row>
    <row r="89" spans="1:13" x14ac:dyDescent="0.3">
      <c r="A89" s="98"/>
      <c r="B89" s="99"/>
      <c r="C89" s="100" t="str">
        <f>IFERROR(VLOOKUP(Tabela9[[#This Row],[Produto]],produtos,3,0),"")</f>
        <v/>
      </c>
      <c r="D89" s="101" t="str">
        <f>IFERROR(Tabela9[[#This Row],[preço uni.compra]]*Tabela9[[#This Row],[Qtd]],"")</f>
        <v/>
      </c>
      <c r="F89" s="98"/>
      <c r="G89" s="98"/>
      <c r="H89" s="100" t="str">
        <f>IFERROR(VLOOKUP(Tabela10[[#This Row],[Produto]],produtos,5,0),"")</f>
        <v/>
      </c>
      <c r="I89" s="101" t="str">
        <f>IFERROR(Tabela10[[#This Row],[preço De venda]]*Tabela10[[#This Row],[Qtd]],"")</f>
        <v/>
      </c>
      <c r="M89" s="90"/>
    </row>
    <row r="90" spans="1:13" x14ac:dyDescent="0.3">
      <c r="A90" s="98"/>
      <c r="B90" s="99"/>
      <c r="C90" s="100" t="str">
        <f>IFERROR(VLOOKUP(Tabela9[[#This Row],[Produto]],produtos,3,0),"")</f>
        <v/>
      </c>
      <c r="D90" s="101" t="str">
        <f>IFERROR(Tabela9[[#This Row],[preço uni.compra]]*Tabela9[[#This Row],[Qtd]],"")</f>
        <v/>
      </c>
      <c r="F90" s="98"/>
      <c r="G90" s="98"/>
      <c r="H90" s="100" t="str">
        <f>IFERROR(VLOOKUP(Tabela10[[#This Row],[Produto]],produtos,5,0),"")</f>
        <v/>
      </c>
      <c r="I90" s="101" t="str">
        <f>IFERROR(Tabela10[[#This Row],[preço De venda]]*Tabela10[[#This Row],[Qtd]],"")</f>
        <v/>
      </c>
      <c r="M90" s="90"/>
    </row>
    <row r="91" spans="1:13" x14ac:dyDescent="0.3">
      <c r="A91" s="98"/>
      <c r="B91" s="99"/>
      <c r="C91" s="100" t="str">
        <f>IFERROR(VLOOKUP(Tabela9[[#This Row],[Produto]],produtos,3,0),"")</f>
        <v/>
      </c>
      <c r="D91" s="101" t="str">
        <f>IFERROR(Tabela9[[#This Row],[preço uni.compra]]*Tabela9[[#This Row],[Qtd]],"")</f>
        <v/>
      </c>
      <c r="F91" s="98"/>
      <c r="G91" s="98"/>
      <c r="H91" s="100" t="str">
        <f>IFERROR(VLOOKUP(Tabela10[[#This Row],[Produto]],produtos,5,0),"")</f>
        <v/>
      </c>
      <c r="I91" s="101" t="str">
        <f>IFERROR(Tabela10[[#This Row],[preço De venda]]*Tabela10[[#This Row],[Qtd]],"")</f>
        <v/>
      </c>
      <c r="M91" s="90"/>
    </row>
    <row r="92" spans="1:13" x14ac:dyDescent="0.3">
      <c r="A92" s="98"/>
      <c r="B92" s="99"/>
      <c r="C92" s="100" t="str">
        <f>IFERROR(VLOOKUP(Tabela9[[#This Row],[Produto]],produtos,3,0),"")</f>
        <v/>
      </c>
      <c r="D92" s="101" t="str">
        <f>IFERROR(Tabela9[[#This Row],[preço uni.compra]]*Tabela9[[#This Row],[Qtd]],"")</f>
        <v/>
      </c>
      <c r="F92" s="98"/>
      <c r="G92" s="98"/>
      <c r="H92" s="100" t="str">
        <f>IFERROR(VLOOKUP(Tabela10[[#This Row],[Produto]],produtos,5,0),"")</f>
        <v/>
      </c>
      <c r="I92" s="101" t="str">
        <f>IFERROR(Tabela10[[#This Row],[preço De venda]]*Tabela10[[#This Row],[Qtd]],"")</f>
        <v/>
      </c>
      <c r="M92" s="90"/>
    </row>
    <row r="93" spans="1:13" x14ac:dyDescent="0.3">
      <c r="A93" s="98"/>
      <c r="B93" s="99"/>
      <c r="C93" s="100" t="str">
        <f>IFERROR(VLOOKUP(Tabela9[[#This Row],[Produto]],produtos,3,0),"")</f>
        <v/>
      </c>
      <c r="D93" s="101" t="str">
        <f>IFERROR(Tabela9[[#This Row],[preço uni.compra]]*Tabela9[[#This Row],[Qtd]],"")</f>
        <v/>
      </c>
      <c r="F93" s="98"/>
      <c r="G93" s="98"/>
      <c r="H93" s="100" t="str">
        <f>IFERROR(VLOOKUP(Tabela10[[#This Row],[Produto]],produtos,5,0),"")</f>
        <v/>
      </c>
      <c r="I93" s="101" t="str">
        <f>IFERROR(Tabela10[[#This Row],[preço De venda]]*Tabela10[[#This Row],[Qtd]],"")</f>
        <v/>
      </c>
      <c r="M93" s="90"/>
    </row>
    <row r="94" spans="1:13" x14ac:dyDescent="0.3">
      <c r="A94" s="98"/>
      <c r="B94" s="99"/>
      <c r="C94" s="100" t="str">
        <f>IFERROR(VLOOKUP(Tabela9[[#This Row],[Produto]],produtos,3,0),"")</f>
        <v/>
      </c>
      <c r="D94" s="101" t="str">
        <f>IFERROR(Tabela9[[#This Row],[preço uni.compra]]*Tabela9[[#This Row],[Qtd]],"")</f>
        <v/>
      </c>
      <c r="F94" s="98"/>
      <c r="G94" s="98"/>
      <c r="H94" s="100" t="str">
        <f>IFERROR(VLOOKUP(Tabela10[[#This Row],[Produto]],produtos,5,0),"")</f>
        <v/>
      </c>
      <c r="I94" s="101" t="str">
        <f>IFERROR(Tabela10[[#This Row],[preço De venda]]*Tabela10[[#This Row],[Qtd]],"")</f>
        <v/>
      </c>
      <c r="M94" s="90"/>
    </row>
    <row r="95" spans="1:13" x14ac:dyDescent="0.3">
      <c r="A95" s="98"/>
      <c r="B95" s="99"/>
      <c r="C95" s="100" t="str">
        <f>IFERROR(VLOOKUP(Tabela9[[#This Row],[Produto]],produtos,3,0),"")</f>
        <v/>
      </c>
      <c r="D95" s="101" t="str">
        <f>IFERROR(Tabela9[[#This Row],[preço uni.compra]]*Tabela9[[#This Row],[Qtd]],"")</f>
        <v/>
      </c>
      <c r="F95" s="98"/>
      <c r="G95" s="98"/>
      <c r="H95" s="100" t="str">
        <f>IFERROR(VLOOKUP(Tabela10[[#This Row],[Produto]],produtos,5,0),"")</f>
        <v/>
      </c>
      <c r="I95" s="101" t="str">
        <f>IFERROR(Tabela10[[#This Row],[preço De venda]]*Tabela10[[#This Row],[Qtd]],"")</f>
        <v/>
      </c>
      <c r="M95" s="90"/>
    </row>
    <row r="96" spans="1:13" x14ac:dyDescent="0.3">
      <c r="A96" s="98"/>
      <c r="B96" s="99"/>
      <c r="C96" s="100" t="str">
        <f>IFERROR(VLOOKUP(Tabela9[[#This Row],[Produto]],produtos,3,0),"")</f>
        <v/>
      </c>
      <c r="D96" s="101" t="str">
        <f>IFERROR(Tabela9[[#This Row],[preço uni.compra]]*Tabela9[[#This Row],[Qtd]],"")</f>
        <v/>
      </c>
      <c r="F96" s="98"/>
      <c r="G96" s="98"/>
      <c r="H96" s="100" t="str">
        <f>IFERROR(VLOOKUP(Tabela10[[#This Row],[Produto]],produtos,5,0),"")</f>
        <v/>
      </c>
      <c r="I96" s="101" t="str">
        <f>IFERROR(Tabela10[[#This Row],[preço De venda]]*Tabela10[[#This Row],[Qtd]],"")</f>
        <v/>
      </c>
      <c r="M96" s="90"/>
    </row>
    <row r="97" spans="1:13" x14ac:dyDescent="0.3">
      <c r="A97" s="98"/>
      <c r="B97" s="99"/>
      <c r="C97" s="100" t="str">
        <f>IFERROR(VLOOKUP(Tabela9[[#This Row],[Produto]],produtos,3,0),"")</f>
        <v/>
      </c>
      <c r="D97" s="101" t="str">
        <f>IFERROR(Tabela9[[#This Row],[preço uni.compra]]*Tabela9[[#This Row],[Qtd]],"")</f>
        <v/>
      </c>
      <c r="F97" s="98"/>
      <c r="G97" s="98"/>
      <c r="H97" s="100" t="str">
        <f>IFERROR(VLOOKUP(Tabela10[[#This Row],[Produto]],produtos,5,0),"")</f>
        <v/>
      </c>
      <c r="I97" s="101" t="str">
        <f>IFERROR(Tabela10[[#This Row],[preço De venda]]*Tabela10[[#This Row],[Qtd]],"")</f>
        <v/>
      </c>
      <c r="M97" s="90"/>
    </row>
    <row r="98" spans="1:13" x14ac:dyDescent="0.3">
      <c r="A98" s="98"/>
      <c r="B98" s="99"/>
      <c r="C98" s="100" t="str">
        <f>IFERROR(VLOOKUP(Tabela9[[#This Row],[Produto]],produtos,3,0),"")</f>
        <v/>
      </c>
      <c r="D98" s="101" t="str">
        <f>IFERROR(Tabela9[[#This Row],[preço uni.compra]]*Tabela9[[#This Row],[Qtd]],"")</f>
        <v/>
      </c>
      <c r="F98" s="98"/>
      <c r="G98" s="98"/>
      <c r="H98" s="100" t="str">
        <f>IFERROR(VLOOKUP(Tabela10[[#This Row],[Produto]],produtos,5,0),"")</f>
        <v/>
      </c>
      <c r="I98" s="101" t="str">
        <f>IFERROR(Tabela10[[#This Row],[preço De venda]]*Tabela10[[#This Row],[Qtd]],"")</f>
        <v/>
      </c>
      <c r="M98" s="90"/>
    </row>
    <row r="99" spans="1:13" x14ac:dyDescent="0.3">
      <c r="A99" s="98"/>
      <c r="B99" s="99"/>
      <c r="C99" s="100" t="str">
        <f>IFERROR(VLOOKUP(Tabela9[[#This Row],[Produto]],produtos,3,0),"")</f>
        <v/>
      </c>
      <c r="D99" s="101" t="str">
        <f>IFERROR(Tabela9[[#This Row],[preço uni.compra]]*Tabela9[[#This Row],[Qtd]],"")</f>
        <v/>
      </c>
      <c r="F99" s="98"/>
      <c r="G99" s="98"/>
      <c r="H99" s="100" t="str">
        <f>IFERROR(VLOOKUP(Tabela10[[#This Row],[Produto]],produtos,5,0),"")</f>
        <v/>
      </c>
      <c r="I99" s="101" t="str">
        <f>IFERROR(Tabela10[[#This Row],[preço De venda]]*Tabela10[[#This Row],[Qtd]],"")</f>
        <v/>
      </c>
      <c r="M99" s="90"/>
    </row>
    <row r="100" spans="1:13" x14ac:dyDescent="0.3">
      <c r="A100" s="98"/>
      <c r="B100" s="99"/>
      <c r="C100" s="100" t="str">
        <f>IFERROR(VLOOKUP(Tabela9[[#This Row],[Produto]],produtos,3,0),"")</f>
        <v/>
      </c>
      <c r="D100" s="101" t="str">
        <f>IFERROR(Tabela9[[#This Row],[preço uni.compra]]*Tabela9[[#This Row],[Qtd]],"")</f>
        <v/>
      </c>
      <c r="F100" s="98"/>
      <c r="G100" s="98"/>
      <c r="H100" s="100" t="str">
        <f>IFERROR(VLOOKUP(Tabela10[[#This Row],[Produto]],produtos,5,0),"")</f>
        <v/>
      </c>
      <c r="I100" s="101" t="str">
        <f>IFERROR(Tabela10[[#This Row],[preço De venda]]*Tabela10[[#This Row],[Qtd]],"")</f>
        <v/>
      </c>
      <c r="M100" s="90"/>
    </row>
    <row r="101" spans="1:13" x14ac:dyDescent="0.3">
      <c r="A101" s="98"/>
      <c r="B101" s="99"/>
      <c r="C101" s="100" t="str">
        <f>IFERROR(VLOOKUP(Tabela9[[#This Row],[Produto]],produtos,3,0),"")</f>
        <v/>
      </c>
      <c r="D101" s="101" t="str">
        <f>IFERROR(Tabela9[[#This Row],[preço uni.compra]]*Tabela9[[#This Row],[Qtd]],"")</f>
        <v/>
      </c>
      <c r="F101" s="98"/>
      <c r="G101" s="98"/>
      <c r="H101" s="100" t="str">
        <f>IFERROR(VLOOKUP(Tabela10[[#This Row],[Produto]],produtos,5,0),"")</f>
        <v/>
      </c>
      <c r="I101" s="101" t="str">
        <f>IFERROR(Tabela10[[#This Row],[preço De venda]]*Tabela10[[#This Row],[Qtd]],"")</f>
        <v/>
      </c>
      <c r="M101" s="90"/>
    </row>
    <row r="102" spans="1:13" x14ac:dyDescent="0.3">
      <c r="A102" s="98"/>
      <c r="B102" s="99"/>
      <c r="C102" s="100" t="str">
        <f>IFERROR(VLOOKUP(Tabela9[[#This Row],[Produto]],produtos,3,0),"")</f>
        <v/>
      </c>
      <c r="D102" s="101" t="str">
        <f>IFERROR(Tabela9[[#This Row],[preço uni.compra]]*Tabela9[[#This Row],[Qtd]],"")</f>
        <v/>
      </c>
      <c r="F102" s="98"/>
      <c r="G102" s="98"/>
      <c r="H102" s="100" t="str">
        <f>IFERROR(VLOOKUP(Tabela10[[#This Row],[Produto]],produtos,5,0),"")</f>
        <v/>
      </c>
      <c r="I102" s="101" t="str">
        <f>IFERROR(Tabela10[[#This Row],[preço De venda]]*Tabela10[[#This Row],[Qtd]],"")</f>
        <v/>
      </c>
      <c r="M102" s="90"/>
    </row>
    <row r="103" spans="1:13" x14ac:dyDescent="0.3">
      <c r="A103" s="98"/>
      <c r="B103" s="99"/>
      <c r="C103" s="100" t="str">
        <f>IFERROR(VLOOKUP(Tabela9[[#This Row],[Produto]],produtos,3,0),"")</f>
        <v/>
      </c>
      <c r="D103" s="101" t="str">
        <f>IFERROR(Tabela9[[#This Row],[preço uni.compra]]*Tabela9[[#This Row],[Qtd]],"")</f>
        <v/>
      </c>
      <c r="F103" s="98"/>
      <c r="G103" s="98"/>
      <c r="H103" s="100" t="str">
        <f>IFERROR(VLOOKUP(Tabela10[[#This Row],[Produto]],produtos,5,0),"")</f>
        <v/>
      </c>
      <c r="I103" s="101" t="str">
        <f>IFERROR(Tabela10[[#This Row],[preço De venda]]*Tabela10[[#This Row],[Qtd]],"")</f>
        <v/>
      </c>
      <c r="M103" s="90"/>
    </row>
    <row r="104" spans="1:13" x14ac:dyDescent="0.3">
      <c r="A104" s="98"/>
      <c r="B104" s="99"/>
      <c r="C104" s="100" t="str">
        <f>IFERROR(VLOOKUP(Tabela9[[#This Row],[Produto]],produtos,3,0),"")</f>
        <v/>
      </c>
      <c r="D104" s="101" t="str">
        <f>IFERROR(Tabela9[[#This Row],[preço uni.compra]]*Tabela9[[#This Row],[Qtd]],"")</f>
        <v/>
      </c>
      <c r="F104" s="98"/>
      <c r="G104" s="98"/>
      <c r="H104" s="100" t="str">
        <f>IFERROR(VLOOKUP(Tabela10[[#This Row],[Produto]],produtos,5,0),"")</f>
        <v/>
      </c>
      <c r="I104" s="101" t="str">
        <f>IFERROR(Tabela10[[#This Row],[preço De venda]]*Tabela10[[#This Row],[Qtd]],"")</f>
        <v/>
      </c>
      <c r="M104" s="90"/>
    </row>
    <row r="105" spans="1:13" x14ac:dyDescent="0.3">
      <c r="A105" s="98"/>
      <c r="B105" s="99"/>
      <c r="C105" s="100" t="str">
        <f>IFERROR(VLOOKUP(Tabela9[[#This Row],[Produto]],produtos,3,0),"")</f>
        <v/>
      </c>
      <c r="D105" s="101" t="str">
        <f>IFERROR(Tabela9[[#This Row],[preço uni.compra]]*Tabela9[[#This Row],[Qtd]],"")</f>
        <v/>
      </c>
      <c r="F105" s="98"/>
      <c r="G105" s="98"/>
      <c r="H105" s="100" t="str">
        <f>IFERROR(VLOOKUP(Tabela10[[#This Row],[Produto]],produtos,5,0),"")</f>
        <v/>
      </c>
      <c r="I105" s="101" t="str">
        <f>IFERROR(Tabela10[[#This Row],[preço De venda]]*Tabela10[[#This Row],[Qtd]],"")</f>
        <v/>
      </c>
      <c r="M105" s="90"/>
    </row>
    <row r="106" spans="1:13" x14ac:dyDescent="0.3">
      <c r="A106" s="98"/>
      <c r="B106" s="99"/>
      <c r="C106" s="100" t="str">
        <f>IFERROR(VLOOKUP(Tabela9[[#This Row],[Produto]],produtos,3,0),"")</f>
        <v/>
      </c>
      <c r="D106" s="101" t="str">
        <f>IFERROR(Tabela9[[#This Row],[preço uni.compra]]*Tabela9[[#This Row],[Qtd]],"")</f>
        <v/>
      </c>
      <c r="F106" s="98"/>
      <c r="G106" s="98"/>
      <c r="H106" s="100" t="str">
        <f>IFERROR(VLOOKUP(Tabela10[[#This Row],[Produto]],produtos,5,0),"")</f>
        <v/>
      </c>
      <c r="I106" s="101" t="str">
        <f>IFERROR(Tabela10[[#This Row],[preço De venda]]*Tabela10[[#This Row],[Qtd]],"")</f>
        <v/>
      </c>
      <c r="M106" s="90"/>
    </row>
    <row r="107" spans="1:13" x14ac:dyDescent="0.3">
      <c r="A107" s="98"/>
      <c r="B107" s="99"/>
      <c r="C107" s="100" t="str">
        <f>IFERROR(VLOOKUP(Tabela9[[#This Row],[Produto]],produtos,3,0),"")</f>
        <v/>
      </c>
      <c r="D107" s="101" t="str">
        <f>IFERROR(Tabela9[[#This Row],[preço uni.compra]]*Tabela9[[#This Row],[Qtd]],"")</f>
        <v/>
      </c>
      <c r="F107" s="98"/>
      <c r="G107" s="98"/>
      <c r="H107" s="100" t="str">
        <f>IFERROR(VLOOKUP(Tabela10[[#This Row],[Produto]],produtos,5,0),"")</f>
        <v/>
      </c>
      <c r="I107" s="101" t="str">
        <f>IFERROR(Tabela10[[#This Row],[preço De venda]]*Tabela10[[#This Row],[Qtd]],"")</f>
        <v/>
      </c>
      <c r="M107" s="90"/>
    </row>
    <row r="108" spans="1:13" x14ac:dyDescent="0.3">
      <c r="A108" s="98"/>
      <c r="B108" s="99"/>
      <c r="C108" s="100" t="str">
        <f>IFERROR(VLOOKUP(Tabela9[[#This Row],[Produto]],produtos,3,0),"")</f>
        <v/>
      </c>
      <c r="D108" s="101" t="str">
        <f>IFERROR(Tabela9[[#This Row],[preço uni.compra]]*Tabela9[[#This Row],[Qtd]],"")</f>
        <v/>
      </c>
      <c r="F108" s="98"/>
      <c r="G108" s="98"/>
      <c r="H108" s="100" t="str">
        <f>IFERROR(VLOOKUP(Tabela10[[#This Row],[Produto]],produtos,5,0),"")</f>
        <v/>
      </c>
      <c r="I108" s="101" t="str">
        <f>IFERROR(Tabela10[[#This Row],[preço De venda]]*Tabela10[[#This Row],[Qtd]],"")</f>
        <v/>
      </c>
      <c r="M108" s="90"/>
    </row>
    <row r="109" spans="1:13" x14ac:dyDescent="0.3">
      <c r="A109" s="98"/>
      <c r="B109" s="99"/>
      <c r="C109" s="100" t="str">
        <f>IFERROR(VLOOKUP(Tabela9[[#This Row],[Produto]],produtos,3,0),"")</f>
        <v/>
      </c>
      <c r="D109" s="101" t="str">
        <f>IFERROR(Tabela9[[#This Row],[preço uni.compra]]*Tabela9[[#This Row],[Qtd]],"")</f>
        <v/>
      </c>
      <c r="F109" s="98"/>
      <c r="G109" s="98"/>
      <c r="H109" s="100" t="str">
        <f>IFERROR(VLOOKUP(Tabela10[[#This Row],[Produto]],produtos,5,0),"")</f>
        <v/>
      </c>
      <c r="I109" s="101" t="str">
        <f>IFERROR(Tabela10[[#This Row],[preço De venda]]*Tabela10[[#This Row],[Qtd]],"")</f>
        <v/>
      </c>
      <c r="M109" s="90"/>
    </row>
    <row r="110" spans="1:13" x14ac:dyDescent="0.3">
      <c r="A110" s="98"/>
      <c r="B110" s="99"/>
      <c r="C110" s="100" t="str">
        <f>IFERROR(VLOOKUP(Tabela9[[#This Row],[Produto]],produtos,3,0),"")</f>
        <v/>
      </c>
      <c r="D110" s="101" t="str">
        <f>IFERROR(Tabela9[[#This Row],[preço uni.compra]]*Tabela9[[#This Row],[Qtd]],"")</f>
        <v/>
      </c>
      <c r="F110" s="98"/>
      <c r="G110" s="98"/>
      <c r="H110" s="100" t="str">
        <f>IFERROR(VLOOKUP(Tabela10[[#This Row],[Produto]],produtos,5,0),"")</f>
        <v/>
      </c>
      <c r="I110" s="101" t="str">
        <f>IFERROR(Tabela10[[#This Row],[preço De venda]]*Tabela10[[#This Row],[Qtd]],"")</f>
        <v/>
      </c>
      <c r="M110" s="90"/>
    </row>
    <row r="111" spans="1:13" x14ac:dyDescent="0.3">
      <c r="A111" s="98"/>
      <c r="B111" s="99"/>
      <c r="C111" s="100" t="str">
        <f>IFERROR(VLOOKUP(Tabela9[[#This Row],[Produto]],produtos,3,0),"")</f>
        <v/>
      </c>
      <c r="D111" s="101" t="str">
        <f>IFERROR(Tabela9[[#This Row],[preço uni.compra]]*Tabela9[[#This Row],[Qtd]],"")</f>
        <v/>
      </c>
      <c r="F111" s="98"/>
      <c r="G111" s="98"/>
      <c r="H111" s="100" t="str">
        <f>IFERROR(VLOOKUP(Tabela10[[#This Row],[Produto]],produtos,5,0),"")</f>
        <v/>
      </c>
      <c r="I111" s="101" t="str">
        <f>IFERROR(Tabela10[[#This Row],[preço De venda]]*Tabela10[[#This Row],[Qtd]],"")</f>
        <v/>
      </c>
      <c r="M111" s="90"/>
    </row>
    <row r="112" spans="1:13" x14ac:dyDescent="0.3">
      <c r="A112" s="98"/>
      <c r="B112" s="99"/>
      <c r="C112" s="100" t="str">
        <f>IFERROR(VLOOKUP(Tabela9[[#This Row],[Produto]],produtos,3,0),"")</f>
        <v/>
      </c>
      <c r="D112" s="101" t="str">
        <f>IFERROR(Tabela9[[#This Row],[preço uni.compra]]*Tabela9[[#This Row],[Qtd]],"")</f>
        <v/>
      </c>
      <c r="F112" s="98"/>
      <c r="G112" s="98"/>
      <c r="H112" s="100" t="str">
        <f>IFERROR(VLOOKUP(Tabela10[[#This Row],[Produto]],produtos,5,0),"")</f>
        <v/>
      </c>
      <c r="I112" s="101" t="str">
        <f>IFERROR(Tabela10[[#This Row],[preço De venda]]*Tabela10[[#This Row],[Qtd]],"")</f>
        <v/>
      </c>
      <c r="M112" s="90"/>
    </row>
    <row r="113" spans="1:13" x14ac:dyDescent="0.3">
      <c r="A113" s="98"/>
      <c r="B113" s="99"/>
      <c r="C113" s="100" t="str">
        <f>IFERROR(VLOOKUP(Tabela9[[#This Row],[Produto]],produtos,3,0),"")</f>
        <v/>
      </c>
      <c r="D113" s="101" t="str">
        <f>IFERROR(Tabela9[[#This Row],[preço uni.compra]]*Tabela9[[#This Row],[Qtd]],"")</f>
        <v/>
      </c>
      <c r="F113" s="98"/>
      <c r="G113" s="98"/>
      <c r="H113" s="100" t="str">
        <f>IFERROR(VLOOKUP(Tabela10[[#This Row],[Produto]],produtos,5,0),"")</f>
        <v/>
      </c>
      <c r="I113" s="101" t="str">
        <f>IFERROR(Tabela10[[#This Row],[preço De venda]]*Tabela10[[#This Row],[Qtd]],"")</f>
        <v/>
      </c>
      <c r="M113" s="90"/>
    </row>
    <row r="114" spans="1:13" x14ac:dyDescent="0.3">
      <c r="A114" s="98"/>
      <c r="B114" s="99"/>
      <c r="C114" s="100" t="str">
        <f>IFERROR(VLOOKUP(Tabela9[[#This Row],[Produto]],produtos,3,0),"")</f>
        <v/>
      </c>
      <c r="D114" s="101" t="str">
        <f>IFERROR(Tabela9[[#This Row],[preço uni.compra]]*Tabela9[[#This Row],[Qtd]],"")</f>
        <v/>
      </c>
      <c r="F114" s="98"/>
      <c r="G114" s="98"/>
      <c r="H114" s="100" t="str">
        <f>IFERROR(VLOOKUP(Tabela10[[#This Row],[Produto]],produtos,5,0),"")</f>
        <v/>
      </c>
      <c r="I114" s="101" t="str">
        <f>IFERROR(Tabela10[[#This Row],[preço De venda]]*Tabela10[[#This Row],[Qtd]],"")</f>
        <v/>
      </c>
      <c r="M114" s="90"/>
    </row>
    <row r="115" spans="1:13" x14ac:dyDescent="0.3">
      <c r="A115" s="98"/>
      <c r="B115" s="99"/>
      <c r="C115" s="100" t="str">
        <f>IFERROR(VLOOKUP(Tabela9[[#This Row],[Produto]],produtos,3,0),"")</f>
        <v/>
      </c>
      <c r="D115" s="101" t="str">
        <f>IFERROR(Tabela9[[#This Row],[preço uni.compra]]*Tabela9[[#This Row],[Qtd]],"")</f>
        <v/>
      </c>
      <c r="F115" s="98"/>
      <c r="G115" s="98"/>
      <c r="H115" s="100" t="str">
        <f>IFERROR(VLOOKUP(Tabela10[[#This Row],[Produto]],produtos,5,0),"")</f>
        <v/>
      </c>
      <c r="I115" s="101" t="str">
        <f>IFERROR(Tabela10[[#This Row],[preço De venda]]*Tabela10[[#This Row],[Qtd]],"")</f>
        <v/>
      </c>
      <c r="M115" s="90"/>
    </row>
    <row r="116" spans="1:13" x14ac:dyDescent="0.3">
      <c r="A116" s="98"/>
      <c r="B116" s="99"/>
      <c r="C116" s="100" t="str">
        <f>IFERROR(VLOOKUP(Tabela9[[#This Row],[Produto]],produtos,3,0),"")</f>
        <v/>
      </c>
      <c r="D116" s="101" t="str">
        <f>IFERROR(Tabela9[[#This Row],[preço uni.compra]]*Tabela9[[#This Row],[Qtd]],"")</f>
        <v/>
      </c>
      <c r="F116" s="98"/>
      <c r="G116" s="98"/>
      <c r="H116" s="100" t="str">
        <f>IFERROR(VLOOKUP(Tabela10[[#This Row],[Produto]],produtos,5,0),"")</f>
        <v/>
      </c>
      <c r="I116" s="101" t="str">
        <f>IFERROR(Tabela10[[#This Row],[preço De venda]]*Tabela10[[#This Row],[Qtd]],"")</f>
        <v/>
      </c>
      <c r="M116" s="90"/>
    </row>
    <row r="117" spans="1:13" x14ac:dyDescent="0.3">
      <c r="A117" s="98"/>
      <c r="B117" s="99"/>
      <c r="C117" s="100" t="str">
        <f>IFERROR(VLOOKUP(Tabela9[[#This Row],[Produto]],produtos,3,0),"")</f>
        <v/>
      </c>
      <c r="D117" s="101" t="str">
        <f>IFERROR(Tabela9[[#This Row],[preço uni.compra]]*Tabela9[[#This Row],[Qtd]],"")</f>
        <v/>
      </c>
      <c r="F117" s="98"/>
      <c r="G117" s="98"/>
      <c r="H117" s="100" t="str">
        <f>IFERROR(VLOOKUP(Tabela10[[#This Row],[Produto]],produtos,5,0),"")</f>
        <v/>
      </c>
      <c r="I117" s="101" t="str">
        <f>IFERROR(Tabela10[[#This Row],[preço De venda]]*Tabela10[[#This Row],[Qtd]],"")</f>
        <v/>
      </c>
      <c r="M117" s="90"/>
    </row>
    <row r="118" spans="1:13" x14ac:dyDescent="0.3">
      <c r="A118" s="98"/>
      <c r="B118" s="99"/>
      <c r="C118" s="100" t="str">
        <f>IFERROR(VLOOKUP(Tabela9[[#This Row],[Produto]],produtos,3,0),"")</f>
        <v/>
      </c>
      <c r="D118" s="101" t="str">
        <f>IFERROR(Tabela9[[#This Row],[preço uni.compra]]*Tabela9[[#This Row],[Qtd]],"")</f>
        <v/>
      </c>
      <c r="F118" s="98"/>
      <c r="G118" s="98"/>
      <c r="H118" s="100" t="str">
        <f>IFERROR(VLOOKUP(Tabela10[[#This Row],[Produto]],produtos,5,0),"")</f>
        <v/>
      </c>
      <c r="I118" s="101" t="str">
        <f>IFERROR(Tabela10[[#This Row],[preço De venda]]*Tabela10[[#This Row],[Qtd]],"")</f>
        <v/>
      </c>
      <c r="M118" s="90"/>
    </row>
    <row r="119" spans="1:13" x14ac:dyDescent="0.3">
      <c r="A119" s="98"/>
      <c r="B119" s="99"/>
      <c r="C119" s="100" t="str">
        <f>IFERROR(VLOOKUP(Tabela9[[#This Row],[Produto]],produtos,3,0),"")</f>
        <v/>
      </c>
      <c r="D119" s="101" t="str">
        <f>IFERROR(Tabela9[[#This Row],[preço uni.compra]]*Tabela9[[#This Row],[Qtd]],"")</f>
        <v/>
      </c>
      <c r="F119" s="98"/>
      <c r="G119" s="98"/>
      <c r="H119" s="100" t="str">
        <f>IFERROR(VLOOKUP(Tabela10[[#This Row],[Produto]],produtos,5,0),"")</f>
        <v/>
      </c>
      <c r="I119" s="101" t="str">
        <f>IFERROR(Tabela10[[#This Row],[preço De venda]]*Tabela10[[#This Row],[Qtd]],"")</f>
        <v/>
      </c>
      <c r="M119" s="90"/>
    </row>
    <row r="120" spans="1:13" x14ac:dyDescent="0.3">
      <c r="A120" s="98"/>
      <c r="B120" s="99"/>
      <c r="C120" s="100" t="str">
        <f>IFERROR(VLOOKUP(Tabela9[[#This Row],[Produto]],produtos,3,0),"")</f>
        <v/>
      </c>
      <c r="D120" s="101" t="str">
        <f>IFERROR(Tabela9[[#This Row],[preço uni.compra]]*Tabela9[[#This Row],[Qtd]],"")</f>
        <v/>
      </c>
      <c r="F120" s="98"/>
      <c r="G120" s="98"/>
      <c r="H120" s="100" t="str">
        <f>IFERROR(VLOOKUP(Tabela10[[#This Row],[Produto]],produtos,5,0),"")</f>
        <v/>
      </c>
      <c r="I120" s="101" t="str">
        <f>IFERROR(Tabela10[[#This Row],[preço De venda]]*Tabela10[[#This Row],[Qtd]],"")</f>
        <v/>
      </c>
      <c r="M120" s="90"/>
    </row>
    <row r="121" spans="1:13" x14ac:dyDescent="0.3">
      <c r="A121" s="98"/>
      <c r="B121" s="99"/>
      <c r="C121" s="100" t="str">
        <f>IFERROR(VLOOKUP(Tabela9[[#This Row],[Produto]],produtos,3,0),"")</f>
        <v/>
      </c>
      <c r="D121" s="101" t="str">
        <f>IFERROR(Tabela9[[#This Row],[preço uni.compra]]*Tabela9[[#This Row],[Qtd]],"")</f>
        <v/>
      </c>
      <c r="F121" s="98"/>
      <c r="G121" s="98"/>
      <c r="H121" s="100" t="str">
        <f>IFERROR(VLOOKUP(Tabela10[[#This Row],[Produto]],produtos,5,0),"")</f>
        <v/>
      </c>
      <c r="I121" s="101" t="str">
        <f>IFERROR(Tabela10[[#This Row],[preço De venda]]*Tabela10[[#This Row],[Qtd]],"")</f>
        <v/>
      </c>
      <c r="M121" s="90"/>
    </row>
    <row r="122" spans="1:13" x14ac:dyDescent="0.3">
      <c r="A122" s="98"/>
      <c r="B122" s="99"/>
      <c r="C122" s="100" t="str">
        <f>IFERROR(VLOOKUP(Tabela9[[#This Row],[Produto]],produtos,3,0),"")</f>
        <v/>
      </c>
      <c r="D122" s="101" t="str">
        <f>IFERROR(Tabela9[[#This Row],[preço uni.compra]]*Tabela9[[#This Row],[Qtd]],"")</f>
        <v/>
      </c>
      <c r="F122" s="98"/>
      <c r="G122" s="98"/>
      <c r="H122" s="100" t="str">
        <f>IFERROR(VLOOKUP(Tabela10[[#This Row],[Produto]],produtos,5,0),"")</f>
        <v/>
      </c>
      <c r="I122" s="101" t="str">
        <f>IFERROR(Tabela10[[#This Row],[preço De venda]]*Tabela10[[#This Row],[Qtd]],"")</f>
        <v/>
      </c>
      <c r="M122" s="90"/>
    </row>
    <row r="123" spans="1:13" x14ac:dyDescent="0.3">
      <c r="A123" s="98"/>
      <c r="B123" s="99"/>
      <c r="C123" s="100" t="str">
        <f>IFERROR(VLOOKUP(Tabela9[[#This Row],[Produto]],produtos,3,0),"")</f>
        <v/>
      </c>
      <c r="D123" s="101" t="str">
        <f>IFERROR(Tabela9[[#This Row],[preço uni.compra]]*Tabela9[[#This Row],[Qtd]],"")</f>
        <v/>
      </c>
      <c r="F123" s="98"/>
      <c r="G123" s="98"/>
      <c r="H123" s="100" t="str">
        <f>IFERROR(VLOOKUP(Tabela10[[#This Row],[Produto]],produtos,5,0),"")</f>
        <v/>
      </c>
      <c r="I123" s="101" t="str">
        <f>IFERROR(Tabela10[[#This Row],[preço De venda]]*Tabela10[[#This Row],[Qtd]],"")</f>
        <v/>
      </c>
      <c r="M123" s="90"/>
    </row>
    <row r="124" spans="1:13" x14ac:dyDescent="0.3">
      <c r="A124" s="98"/>
      <c r="B124" s="99"/>
      <c r="C124" s="100" t="str">
        <f>IFERROR(VLOOKUP(Tabela9[[#This Row],[Produto]],produtos,3,0),"")</f>
        <v/>
      </c>
      <c r="D124" s="101" t="str">
        <f>IFERROR(Tabela9[[#This Row],[preço uni.compra]]*Tabela9[[#This Row],[Qtd]],"")</f>
        <v/>
      </c>
      <c r="F124" s="98"/>
      <c r="G124" s="98"/>
      <c r="H124" s="100" t="str">
        <f>IFERROR(VLOOKUP(Tabela10[[#This Row],[Produto]],produtos,5,0),"")</f>
        <v/>
      </c>
      <c r="I124" s="101" t="str">
        <f>IFERROR(Tabela10[[#This Row],[preço De venda]]*Tabela10[[#This Row],[Qtd]],"")</f>
        <v/>
      </c>
      <c r="M124" s="90"/>
    </row>
    <row r="125" spans="1:13" x14ac:dyDescent="0.3">
      <c r="A125" s="98"/>
      <c r="B125" s="99"/>
      <c r="C125" s="100" t="str">
        <f>IFERROR(VLOOKUP(Tabela9[[#This Row],[Produto]],produtos,3,0),"")</f>
        <v/>
      </c>
      <c r="D125" s="101" t="str">
        <f>IFERROR(Tabela9[[#This Row],[preço uni.compra]]*Tabela9[[#This Row],[Qtd]],"")</f>
        <v/>
      </c>
      <c r="F125" s="98"/>
      <c r="G125" s="98"/>
      <c r="H125" s="100" t="str">
        <f>IFERROR(VLOOKUP(Tabela10[[#This Row],[Produto]],produtos,5,0),"")</f>
        <v/>
      </c>
      <c r="I125" s="101" t="str">
        <f>IFERROR(Tabela10[[#This Row],[preço De venda]]*Tabela10[[#This Row],[Qtd]],"")</f>
        <v/>
      </c>
      <c r="M125" s="90"/>
    </row>
    <row r="126" spans="1:13" x14ac:dyDescent="0.3">
      <c r="A126" s="98"/>
      <c r="B126" s="99"/>
      <c r="C126" s="100" t="str">
        <f>IFERROR(VLOOKUP(Tabela9[[#This Row],[Produto]],produtos,3,0),"")</f>
        <v/>
      </c>
      <c r="D126" s="101" t="str">
        <f>IFERROR(Tabela9[[#This Row],[preço uni.compra]]*Tabela9[[#This Row],[Qtd]],"")</f>
        <v/>
      </c>
      <c r="F126" s="98"/>
      <c r="G126" s="98"/>
      <c r="H126" s="100" t="str">
        <f>IFERROR(VLOOKUP(Tabela10[[#This Row],[Produto]],produtos,5,0),"")</f>
        <v/>
      </c>
      <c r="I126" s="101" t="str">
        <f>IFERROR(Tabela10[[#This Row],[preço De venda]]*Tabela10[[#This Row],[Qtd]],"")</f>
        <v/>
      </c>
      <c r="M126" s="90"/>
    </row>
    <row r="127" spans="1:13" x14ac:dyDescent="0.3">
      <c r="A127" s="98"/>
      <c r="B127" s="99"/>
      <c r="C127" s="100" t="str">
        <f>IFERROR(VLOOKUP(Tabela9[[#This Row],[Produto]],produtos,3,0),"")</f>
        <v/>
      </c>
      <c r="D127" s="101" t="str">
        <f>IFERROR(Tabela9[[#This Row],[preço uni.compra]]*Tabela9[[#This Row],[Qtd]],"")</f>
        <v/>
      </c>
      <c r="F127" s="98"/>
      <c r="G127" s="98"/>
      <c r="H127" s="100" t="str">
        <f>IFERROR(VLOOKUP(Tabela10[[#This Row],[Produto]],produtos,5,0),"")</f>
        <v/>
      </c>
      <c r="I127" s="101" t="str">
        <f>IFERROR(Tabela10[[#This Row],[preço De venda]]*Tabela10[[#This Row],[Qtd]],"")</f>
        <v/>
      </c>
      <c r="M127" s="90"/>
    </row>
    <row r="128" spans="1:13" x14ac:dyDescent="0.3">
      <c r="A128" s="98"/>
      <c r="B128" s="99"/>
      <c r="C128" s="100" t="str">
        <f>IFERROR(VLOOKUP(Tabela9[[#This Row],[Produto]],produtos,3,0),"")</f>
        <v/>
      </c>
      <c r="D128" s="101" t="str">
        <f>IFERROR(Tabela9[[#This Row],[preço uni.compra]]*Tabela9[[#This Row],[Qtd]],"")</f>
        <v/>
      </c>
      <c r="F128" s="98"/>
      <c r="G128" s="98"/>
      <c r="H128" s="100" t="str">
        <f>IFERROR(VLOOKUP(Tabela10[[#This Row],[Produto]],produtos,5,0),"")</f>
        <v/>
      </c>
      <c r="I128" s="101" t="str">
        <f>IFERROR(Tabela10[[#This Row],[preço De venda]]*Tabela10[[#This Row],[Qtd]],"")</f>
        <v/>
      </c>
      <c r="M128" s="90"/>
    </row>
    <row r="129" spans="1:13" x14ac:dyDescent="0.3">
      <c r="A129" s="98"/>
      <c r="B129" s="99"/>
      <c r="C129" s="100" t="str">
        <f>IFERROR(VLOOKUP(Tabela9[[#This Row],[Produto]],produtos,3,0),"")</f>
        <v/>
      </c>
      <c r="D129" s="101" t="str">
        <f>IFERROR(Tabela9[[#This Row],[preço uni.compra]]*Tabela9[[#This Row],[Qtd]],"")</f>
        <v/>
      </c>
      <c r="F129" s="98"/>
      <c r="G129" s="98"/>
      <c r="H129" s="100" t="str">
        <f>IFERROR(VLOOKUP(Tabela10[[#This Row],[Produto]],produtos,5,0),"")</f>
        <v/>
      </c>
      <c r="I129" s="101" t="str">
        <f>IFERROR(Tabela10[[#This Row],[preço De venda]]*Tabela10[[#This Row],[Qtd]],"")</f>
        <v/>
      </c>
      <c r="M129" s="90"/>
    </row>
    <row r="130" spans="1:13" x14ac:dyDescent="0.3">
      <c r="A130" s="98"/>
      <c r="B130" s="99"/>
      <c r="C130" s="100" t="str">
        <f>IFERROR(VLOOKUP(Tabela9[[#This Row],[Produto]],produtos,3,0),"")</f>
        <v/>
      </c>
      <c r="D130" s="101" t="str">
        <f>IFERROR(Tabela9[[#This Row],[preço uni.compra]]*Tabela9[[#This Row],[Qtd]],"")</f>
        <v/>
      </c>
      <c r="F130" s="98"/>
      <c r="G130" s="98"/>
      <c r="H130" s="100" t="str">
        <f>IFERROR(VLOOKUP(Tabela10[[#This Row],[Produto]],produtos,5,0),"")</f>
        <v/>
      </c>
      <c r="I130" s="101" t="str">
        <f>IFERROR(Tabela10[[#This Row],[preço De venda]]*Tabela10[[#This Row],[Qtd]],"")</f>
        <v/>
      </c>
      <c r="M130" s="90"/>
    </row>
    <row r="131" spans="1:13" x14ac:dyDescent="0.3">
      <c r="A131" s="98"/>
      <c r="B131" s="99"/>
      <c r="C131" s="100" t="str">
        <f>IFERROR(VLOOKUP(Tabela9[[#This Row],[Produto]],produtos,3,0),"")</f>
        <v/>
      </c>
      <c r="D131" s="101" t="str">
        <f>IFERROR(Tabela9[[#This Row],[preço uni.compra]]*Tabela9[[#This Row],[Qtd]],"")</f>
        <v/>
      </c>
      <c r="F131" s="98"/>
      <c r="G131" s="98"/>
      <c r="H131" s="100" t="str">
        <f>IFERROR(VLOOKUP(Tabela10[[#This Row],[Produto]],produtos,5,0),"")</f>
        <v/>
      </c>
      <c r="I131" s="101" t="str">
        <f>IFERROR(Tabela10[[#This Row],[preço De venda]]*Tabela10[[#This Row],[Qtd]],"")</f>
        <v/>
      </c>
      <c r="M131" s="90"/>
    </row>
    <row r="132" spans="1:13" x14ac:dyDescent="0.3">
      <c r="A132" s="98"/>
      <c r="B132" s="99"/>
      <c r="C132" s="100" t="str">
        <f>IFERROR(VLOOKUP(Tabela9[[#This Row],[Produto]],produtos,3,0),"")</f>
        <v/>
      </c>
      <c r="D132" s="101" t="str">
        <f>IFERROR(Tabela9[[#This Row],[preço uni.compra]]*Tabela9[[#This Row],[Qtd]],"")</f>
        <v/>
      </c>
      <c r="F132" s="98"/>
      <c r="G132" s="98"/>
      <c r="H132" s="100" t="str">
        <f>IFERROR(VLOOKUP(Tabela10[[#This Row],[Produto]],produtos,5,0),"")</f>
        <v/>
      </c>
      <c r="I132" s="101" t="str">
        <f>IFERROR(Tabela10[[#This Row],[preço De venda]]*Tabela10[[#This Row],[Qtd]],"")</f>
        <v/>
      </c>
      <c r="M132" s="90"/>
    </row>
    <row r="133" spans="1:13" x14ac:dyDescent="0.3">
      <c r="A133" s="98"/>
      <c r="B133" s="99"/>
      <c r="C133" s="100" t="str">
        <f>IFERROR(VLOOKUP(Tabela9[[#This Row],[Produto]],produtos,3,0),"")</f>
        <v/>
      </c>
      <c r="D133" s="101" t="str">
        <f>IFERROR(Tabela9[[#This Row],[preço uni.compra]]*Tabela9[[#This Row],[Qtd]],"")</f>
        <v/>
      </c>
      <c r="F133" s="98"/>
      <c r="G133" s="98"/>
      <c r="H133" s="100" t="str">
        <f>IFERROR(VLOOKUP(Tabela10[[#This Row],[Produto]],produtos,5,0),"")</f>
        <v/>
      </c>
      <c r="I133" s="101" t="str">
        <f>IFERROR(Tabela10[[#This Row],[preço De venda]]*Tabela10[[#This Row],[Qtd]],"")</f>
        <v/>
      </c>
      <c r="M133" s="90"/>
    </row>
    <row r="134" spans="1:13" x14ac:dyDescent="0.3">
      <c r="A134" s="98"/>
      <c r="B134" s="99"/>
      <c r="C134" s="100" t="str">
        <f>IFERROR(VLOOKUP(Tabela9[[#This Row],[Produto]],produtos,3,0),"")</f>
        <v/>
      </c>
      <c r="D134" s="101" t="str">
        <f>IFERROR(Tabela9[[#This Row],[preço uni.compra]]*Tabela9[[#This Row],[Qtd]],"")</f>
        <v/>
      </c>
      <c r="F134" s="98"/>
      <c r="G134" s="98"/>
      <c r="H134" s="100" t="str">
        <f>IFERROR(VLOOKUP(Tabela10[[#This Row],[Produto]],produtos,5,0),"")</f>
        <v/>
      </c>
      <c r="I134" s="101" t="str">
        <f>IFERROR(Tabela10[[#This Row],[preço De venda]]*Tabela10[[#This Row],[Qtd]],"")</f>
        <v/>
      </c>
      <c r="M134" s="90"/>
    </row>
    <row r="135" spans="1:13" x14ac:dyDescent="0.3">
      <c r="A135" s="98"/>
      <c r="B135" s="99"/>
      <c r="C135" s="100" t="str">
        <f>IFERROR(VLOOKUP(Tabela9[[#This Row],[Produto]],produtos,3,0),"")</f>
        <v/>
      </c>
      <c r="D135" s="101" t="str">
        <f>IFERROR(Tabela9[[#This Row],[preço uni.compra]]*Tabela9[[#This Row],[Qtd]],"")</f>
        <v/>
      </c>
      <c r="F135" s="98"/>
      <c r="G135" s="98"/>
      <c r="H135" s="100" t="str">
        <f>IFERROR(VLOOKUP(Tabela10[[#This Row],[Produto]],produtos,5,0),"")</f>
        <v/>
      </c>
      <c r="I135" s="101" t="str">
        <f>IFERROR(Tabela10[[#This Row],[preço De venda]]*Tabela10[[#This Row],[Qtd]],"")</f>
        <v/>
      </c>
      <c r="M135" s="90"/>
    </row>
    <row r="136" spans="1:13" x14ac:dyDescent="0.3">
      <c r="A136" s="98"/>
      <c r="B136" s="99"/>
      <c r="C136" s="100" t="str">
        <f>IFERROR(VLOOKUP(Tabela9[[#This Row],[Produto]],produtos,3,0),"")</f>
        <v/>
      </c>
      <c r="D136" s="101" t="str">
        <f>IFERROR(Tabela9[[#This Row],[preço uni.compra]]*Tabela9[[#This Row],[Qtd]],"")</f>
        <v/>
      </c>
      <c r="F136" s="98"/>
      <c r="G136" s="98"/>
      <c r="H136" s="100" t="str">
        <f>IFERROR(VLOOKUP(Tabela10[[#This Row],[Produto]],produtos,5,0),"")</f>
        <v/>
      </c>
      <c r="I136" s="101" t="str">
        <f>IFERROR(Tabela10[[#This Row],[preço De venda]]*Tabela10[[#This Row],[Qtd]],"")</f>
        <v/>
      </c>
      <c r="M136" s="90"/>
    </row>
    <row r="137" spans="1:13" x14ac:dyDescent="0.3">
      <c r="A137" s="98"/>
      <c r="B137" s="99"/>
      <c r="C137" s="100" t="str">
        <f>IFERROR(VLOOKUP(Tabela9[[#This Row],[Produto]],produtos,3,0),"")</f>
        <v/>
      </c>
      <c r="D137" s="101" t="str">
        <f>IFERROR(Tabela9[[#This Row],[preço uni.compra]]*Tabela9[[#This Row],[Qtd]],"")</f>
        <v/>
      </c>
      <c r="F137" s="98"/>
      <c r="G137" s="98"/>
      <c r="H137" s="100" t="str">
        <f>IFERROR(VLOOKUP(Tabela10[[#This Row],[Produto]],produtos,5,0),"")</f>
        <v/>
      </c>
      <c r="I137" s="101" t="str">
        <f>IFERROR(Tabela10[[#This Row],[preço De venda]]*Tabela10[[#This Row],[Qtd]],"")</f>
        <v/>
      </c>
      <c r="M137" s="90"/>
    </row>
    <row r="138" spans="1:13" x14ac:dyDescent="0.3">
      <c r="A138" s="98"/>
      <c r="B138" s="99"/>
      <c r="C138" s="100" t="str">
        <f>IFERROR(VLOOKUP(Tabela9[[#This Row],[Produto]],produtos,3,0),"")</f>
        <v/>
      </c>
      <c r="D138" s="101" t="str">
        <f>IFERROR(Tabela9[[#This Row],[preço uni.compra]]*Tabela9[[#This Row],[Qtd]],"")</f>
        <v/>
      </c>
      <c r="F138" s="98"/>
      <c r="G138" s="98"/>
      <c r="H138" s="100" t="str">
        <f>IFERROR(VLOOKUP(Tabela10[[#This Row],[Produto]],produtos,5,0),"")</f>
        <v/>
      </c>
      <c r="I138" s="101" t="str">
        <f>IFERROR(Tabela10[[#This Row],[preço De venda]]*Tabela10[[#This Row],[Qtd]],"")</f>
        <v/>
      </c>
      <c r="M138" s="90"/>
    </row>
    <row r="139" spans="1:13" x14ac:dyDescent="0.3">
      <c r="A139" s="98"/>
      <c r="B139" s="99"/>
      <c r="C139" s="100" t="str">
        <f>IFERROR(VLOOKUP(Tabela9[[#This Row],[Produto]],produtos,3,0),"")</f>
        <v/>
      </c>
      <c r="D139" s="101" t="str">
        <f>IFERROR(Tabela9[[#This Row],[preço uni.compra]]*Tabela9[[#This Row],[Qtd]],"")</f>
        <v/>
      </c>
      <c r="F139" s="98"/>
      <c r="G139" s="98"/>
      <c r="H139" s="100" t="str">
        <f>IFERROR(VLOOKUP(Tabela10[[#This Row],[Produto]],produtos,5,0),"")</f>
        <v/>
      </c>
      <c r="I139" s="101" t="str">
        <f>IFERROR(Tabela10[[#This Row],[preço De venda]]*Tabela10[[#This Row],[Qtd]],"")</f>
        <v/>
      </c>
      <c r="M139" s="90"/>
    </row>
    <row r="140" spans="1:13" x14ac:dyDescent="0.3">
      <c r="A140" s="98"/>
      <c r="B140" s="99"/>
      <c r="C140" s="100" t="str">
        <f>IFERROR(VLOOKUP(Tabela9[[#This Row],[Produto]],produtos,3,0),"")</f>
        <v/>
      </c>
      <c r="D140" s="101" t="str">
        <f>IFERROR(Tabela9[[#This Row],[preço uni.compra]]*Tabela9[[#This Row],[Qtd]],"")</f>
        <v/>
      </c>
      <c r="F140" s="98"/>
      <c r="G140" s="98"/>
      <c r="H140" s="100" t="str">
        <f>IFERROR(VLOOKUP(Tabela10[[#This Row],[Produto]],produtos,5,0),"")</f>
        <v/>
      </c>
      <c r="I140" s="101" t="str">
        <f>IFERROR(Tabela10[[#This Row],[preço De venda]]*Tabela10[[#This Row],[Qtd]],"")</f>
        <v/>
      </c>
      <c r="M140" s="90"/>
    </row>
    <row r="141" spans="1:13" x14ac:dyDescent="0.3">
      <c r="A141" s="98"/>
      <c r="B141" s="99"/>
      <c r="C141" s="100" t="str">
        <f>IFERROR(VLOOKUP(Tabela9[[#This Row],[Produto]],produtos,3,0),"")</f>
        <v/>
      </c>
      <c r="D141" s="101" t="str">
        <f>IFERROR(Tabela9[[#This Row],[preço uni.compra]]*Tabela9[[#This Row],[Qtd]],"")</f>
        <v/>
      </c>
      <c r="F141" s="98"/>
      <c r="G141" s="98"/>
      <c r="H141" s="100" t="str">
        <f>IFERROR(VLOOKUP(Tabela10[[#This Row],[Produto]],produtos,5,0),"")</f>
        <v/>
      </c>
      <c r="I141" s="101" t="str">
        <f>IFERROR(Tabela10[[#This Row],[preço De venda]]*Tabela10[[#This Row],[Qtd]],"")</f>
        <v/>
      </c>
      <c r="M141" s="90"/>
    </row>
    <row r="142" spans="1:13" x14ac:dyDescent="0.3">
      <c r="A142" s="98"/>
      <c r="B142" s="99"/>
      <c r="C142" s="100" t="str">
        <f>IFERROR(VLOOKUP(Tabela9[[#This Row],[Produto]],produtos,3,0),"")</f>
        <v/>
      </c>
      <c r="D142" s="101" t="str">
        <f>IFERROR(Tabela9[[#This Row],[preço uni.compra]]*Tabela9[[#This Row],[Qtd]],"")</f>
        <v/>
      </c>
      <c r="F142" s="98"/>
      <c r="G142" s="98"/>
      <c r="H142" s="100" t="str">
        <f>IFERROR(VLOOKUP(Tabela10[[#This Row],[Produto]],produtos,5,0),"")</f>
        <v/>
      </c>
      <c r="I142" s="101" t="str">
        <f>IFERROR(Tabela10[[#This Row],[preço De venda]]*Tabela10[[#This Row],[Qtd]],"")</f>
        <v/>
      </c>
      <c r="M142" s="90"/>
    </row>
    <row r="143" spans="1:13" x14ac:dyDescent="0.3">
      <c r="A143" s="98"/>
      <c r="B143" s="99"/>
      <c r="C143" s="100" t="str">
        <f>IFERROR(VLOOKUP(Tabela9[[#This Row],[Produto]],produtos,3,0),"")</f>
        <v/>
      </c>
      <c r="D143" s="101" t="str">
        <f>IFERROR(Tabela9[[#This Row],[preço uni.compra]]*Tabela9[[#This Row],[Qtd]],"")</f>
        <v/>
      </c>
      <c r="F143" s="98"/>
      <c r="G143" s="98"/>
      <c r="H143" s="100" t="str">
        <f>IFERROR(VLOOKUP(Tabela10[[#This Row],[Produto]],produtos,5,0),"")</f>
        <v/>
      </c>
      <c r="I143" s="101" t="str">
        <f>IFERROR(Tabela10[[#This Row],[preço De venda]]*Tabela10[[#This Row],[Qtd]],"")</f>
        <v/>
      </c>
      <c r="M143" s="90"/>
    </row>
    <row r="144" spans="1:13" x14ac:dyDescent="0.3">
      <c r="A144" s="98"/>
      <c r="B144" s="99"/>
      <c r="C144" s="100" t="str">
        <f>IFERROR(VLOOKUP(Tabela9[[#This Row],[Produto]],produtos,3,0),"")</f>
        <v/>
      </c>
      <c r="D144" s="101" t="str">
        <f>IFERROR(Tabela9[[#This Row],[preço uni.compra]]*Tabela9[[#This Row],[Qtd]],"")</f>
        <v/>
      </c>
      <c r="F144" s="98"/>
      <c r="G144" s="98"/>
      <c r="H144" s="100" t="str">
        <f>IFERROR(VLOOKUP(Tabela10[[#This Row],[Produto]],produtos,5,0),"")</f>
        <v/>
      </c>
      <c r="I144" s="101" t="str">
        <f>IFERROR(Tabela10[[#This Row],[preço De venda]]*Tabela10[[#This Row],[Qtd]],"")</f>
        <v/>
      </c>
      <c r="M144" s="90"/>
    </row>
    <row r="145" spans="1:13" x14ac:dyDescent="0.3">
      <c r="A145" s="98"/>
      <c r="B145" s="99"/>
      <c r="C145" s="100" t="str">
        <f>IFERROR(VLOOKUP(Tabela9[[#This Row],[Produto]],produtos,3,0),"")</f>
        <v/>
      </c>
      <c r="D145" s="101" t="str">
        <f>IFERROR(Tabela9[[#This Row],[preço uni.compra]]*Tabela9[[#This Row],[Qtd]],"")</f>
        <v/>
      </c>
      <c r="F145" s="98"/>
      <c r="G145" s="98"/>
      <c r="H145" s="100" t="str">
        <f>IFERROR(VLOOKUP(Tabela10[[#This Row],[Produto]],produtos,5,0),"")</f>
        <v/>
      </c>
      <c r="I145" s="101" t="str">
        <f>IFERROR(Tabela10[[#This Row],[preço De venda]]*Tabela10[[#This Row],[Qtd]],"")</f>
        <v/>
      </c>
      <c r="M145" s="90"/>
    </row>
    <row r="146" spans="1:13" x14ac:dyDescent="0.3">
      <c r="A146" s="98"/>
      <c r="B146" s="99"/>
      <c r="C146" s="100" t="str">
        <f>IFERROR(VLOOKUP(Tabela9[[#This Row],[Produto]],produtos,3,0),"")</f>
        <v/>
      </c>
      <c r="D146" s="101" t="str">
        <f>IFERROR(Tabela9[[#This Row],[preço uni.compra]]*Tabela9[[#This Row],[Qtd]],"")</f>
        <v/>
      </c>
      <c r="F146" s="98"/>
      <c r="G146" s="98"/>
      <c r="H146" s="100" t="str">
        <f>IFERROR(VLOOKUP(Tabela10[[#This Row],[Produto]],produtos,5,0),"")</f>
        <v/>
      </c>
      <c r="I146" s="101" t="str">
        <f>IFERROR(Tabela10[[#This Row],[preço De venda]]*Tabela10[[#This Row],[Qtd]],"")</f>
        <v/>
      </c>
      <c r="M146" s="90"/>
    </row>
    <row r="147" spans="1:13" x14ac:dyDescent="0.3">
      <c r="A147" s="98"/>
      <c r="B147" s="99"/>
      <c r="C147" s="100" t="str">
        <f>IFERROR(VLOOKUP(Tabela9[[#This Row],[Produto]],produtos,3,0),"")</f>
        <v/>
      </c>
      <c r="D147" s="101" t="str">
        <f>IFERROR(Tabela9[[#This Row],[preço uni.compra]]*Tabela9[[#This Row],[Qtd]],"")</f>
        <v/>
      </c>
      <c r="F147" s="98"/>
      <c r="G147" s="98"/>
      <c r="H147" s="100" t="str">
        <f>IFERROR(VLOOKUP(Tabela10[[#This Row],[Produto]],produtos,5,0),"")</f>
        <v/>
      </c>
      <c r="I147" s="101" t="str">
        <f>IFERROR(Tabela10[[#This Row],[preço De venda]]*Tabela10[[#This Row],[Qtd]],"")</f>
        <v/>
      </c>
      <c r="M147" s="90"/>
    </row>
    <row r="148" spans="1:13" x14ac:dyDescent="0.3">
      <c r="A148" s="98"/>
      <c r="B148" s="99"/>
      <c r="C148" s="100" t="str">
        <f>IFERROR(VLOOKUP(Tabela9[[#This Row],[Produto]],produtos,3,0),"")</f>
        <v/>
      </c>
      <c r="D148" s="101" t="str">
        <f>IFERROR(Tabela9[[#This Row],[preço uni.compra]]*Tabela9[[#This Row],[Qtd]],"")</f>
        <v/>
      </c>
      <c r="F148" s="98"/>
      <c r="G148" s="98"/>
      <c r="H148" s="100" t="str">
        <f>IFERROR(VLOOKUP(Tabela10[[#This Row],[Produto]],produtos,5,0),"")</f>
        <v/>
      </c>
      <c r="I148" s="101" t="str">
        <f>IFERROR(Tabela10[[#This Row],[preço De venda]]*Tabela10[[#This Row],[Qtd]],"")</f>
        <v/>
      </c>
      <c r="M148" s="90"/>
    </row>
    <row r="149" spans="1:13" x14ac:dyDescent="0.3">
      <c r="A149" s="98"/>
      <c r="B149" s="99"/>
      <c r="C149" s="100" t="str">
        <f>IFERROR(VLOOKUP(Tabela9[[#This Row],[Produto]],produtos,3,0),"")</f>
        <v/>
      </c>
      <c r="D149" s="101" t="str">
        <f>IFERROR(Tabela9[[#This Row],[preço uni.compra]]*Tabela9[[#This Row],[Qtd]],"")</f>
        <v/>
      </c>
      <c r="F149" s="98"/>
      <c r="G149" s="98"/>
      <c r="H149" s="100" t="str">
        <f>IFERROR(VLOOKUP(Tabela10[[#This Row],[Produto]],produtos,5,0),"")</f>
        <v/>
      </c>
      <c r="I149" s="101" t="str">
        <f>IFERROR(Tabela10[[#This Row],[preço De venda]]*Tabela10[[#This Row],[Qtd]],"")</f>
        <v/>
      </c>
      <c r="M149" s="90"/>
    </row>
    <row r="150" spans="1:13" x14ac:dyDescent="0.3">
      <c r="A150" s="98"/>
      <c r="B150" s="99"/>
      <c r="C150" s="100" t="str">
        <f>IFERROR(VLOOKUP(Tabela9[[#This Row],[Produto]],produtos,3,0),"")</f>
        <v/>
      </c>
      <c r="D150" s="101" t="str">
        <f>IFERROR(Tabela9[[#This Row],[preço uni.compra]]*Tabela9[[#This Row],[Qtd]],"")</f>
        <v/>
      </c>
      <c r="F150" s="98"/>
      <c r="G150" s="98"/>
      <c r="H150" s="100" t="str">
        <f>IFERROR(VLOOKUP(Tabela10[[#This Row],[Produto]],produtos,5,0),"")</f>
        <v/>
      </c>
      <c r="I150" s="101" t="str">
        <f>IFERROR(Tabela10[[#This Row],[preço De venda]]*Tabela10[[#This Row],[Qtd]],"")</f>
        <v/>
      </c>
      <c r="M150" s="90"/>
    </row>
    <row r="151" spans="1:13" x14ac:dyDescent="0.3">
      <c r="A151" s="98"/>
      <c r="B151" s="99"/>
      <c r="C151" s="100" t="str">
        <f>IFERROR(VLOOKUP(Tabela9[[#This Row],[Produto]],produtos,3,0),"")</f>
        <v/>
      </c>
      <c r="D151" s="101" t="str">
        <f>IFERROR(Tabela9[[#This Row],[preço uni.compra]]*Tabela9[[#This Row],[Qtd]],"")</f>
        <v/>
      </c>
      <c r="F151" s="98"/>
      <c r="G151" s="98"/>
      <c r="H151" s="100" t="str">
        <f>IFERROR(VLOOKUP(Tabela10[[#This Row],[Produto]],produtos,5,0),"")</f>
        <v/>
      </c>
      <c r="I151" s="101" t="str">
        <f>IFERROR(Tabela10[[#This Row],[preço De venda]]*Tabela10[[#This Row],[Qtd]],"")</f>
        <v/>
      </c>
      <c r="M151" s="90"/>
    </row>
    <row r="152" spans="1:13" x14ac:dyDescent="0.3">
      <c r="A152" s="98"/>
      <c r="B152" s="99"/>
      <c r="C152" s="100" t="str">
        <f>IFERROR(VLOOKUP(Tabela9[[#This Row],[Produto]],produtos,3,0),"")</f>
        <v/>
      </c>
      <c r="D152" s="101" t="str">
        <f>IFERROR(Tabela9[[#This Row],[preço uni.compra]]*Tabela9[[#This Row],[Qtd]],"")</f>
        <v/>
      </c>
      <c r="F152" s="98"/>
      <c r="G152" s="98"/>
      <c r="H152" s="100" t="str">
        <f>IFERROR(VLOOKUP(Tabela10[[#This Row],[Produto]],produtos,5,0),"")</f>
        <v/>
      </c>
      <c r="I152" s="101" t="str">
        <f>IFERROR(Tabela10[[#This Row],[preço De venda]]*Tabela10[[#This Row],[Qtd]],"")</f>
        <v/>
      </c>
      <c r="M152" s="90"/>
    </row>
    <row r="153" spans="1:13" x14ac:dyDescent="0.3">
      <c r="A153" s="98"/>
      <c r="B153" s="99"/>
      <c r="C153" s="100" t="str">
        <f>IFERROR(VLOOKUP(Tabela9[[#This Row],[Produto]],produtos,3,0),"")</f>
        <v/>
      </c>
      <c r="D153" s="101" t="str">
        <f>IFERROR(Tabela9[[#This Row],[preço uni.compra]]*Tabela9[[#This Row],[Qtd]],"")</f>
        <v/>
      </c>
      <c r="F153" s="98"/>
      <c r="G153" s="98"/>
      <c r="H153" s="100" t="str">
        <f>IFERROR(VLOOKUP(Tabela10[[#This Row],[Produto]],produtos,5,0),"")</f>
        <v/>
      </c>
      <c r="I153" s="101" t="str">
        <f>IFERROR(Tabela10[[#This Row],[preço De venda]]*Tabela10[[#This Row],[Qtd]],"")</f>
        <v/>
      </c>
      <c r="M153" s="90"/>
    </row>
    <row r="154" spans="1:13" x14ac:dyDescent="0.3">
      <c r="A154" s="98"/>
      <c r="B154" s="99"/>
      <c r="C154" s="100" t="str">
        <f>IFERROR(VLOOKUP(Tabela9[[#This Row],[Produto]],produtos,3,0),"")</f>
        <v/>
      </c>
      <c r="D154" s="101" t="str">
        <f>IFERROR(Tabela9[[#This Row],[preço uni.compra]]*Tabela9[[#This Row],[Qtd]],"")</f>
        <v/>
      </c>
      <c r="F154" s="98"/>
      <c r="G154" s="98"/>
      <c r="H154" s="100" t="str">
        <f>IFERROR(VLOOKUP(Tabela10[[#This Row],[Produto]],produtos,5,0),"")</f>
        <v/>
      </c>
      <c r="I154" s="101" t="str">
        <f>IFERROR(Tabela10[[#This Row],[preço De venda]]*Tabela10[[#This Row],[Qtd]],"")</f>
        <v/>
      </c>
      <c r="M154" s="90"/>
    </row>
    <row r="155" spans="1:13" x14ac:dyDescent="0.3">
      <c r="A155" s="98"/>
      <c r="B155" s="99"/>
      <c r="C155" s="100" t="str">
        <f>IFERROR(VLOOKUP(Tabela9[[#This Row],[Produto]],produtos,3,0),"")</f>
        <v/>
      </c>
      <c r="D155" s="101" t="str">
        <f>IFERROR(Tabela9[[#This Row],[preço uni.compra]]*Tabela9[[#This Row],[Qtd]],"")</f>
        <v/>
      </c>
      <c r="F155" s="98"/>
      <c r="G155" s="98"/>
      <c r="H155" s="100" t="str">
        <f>IFERROR(VLOOKUP(Tabela10[[#This Row],[Produto]],produtos,5,0),"")</f>
        <v/>
      </c>
      <c r="I155" s="101" t="str">
        <f>IFERROR(Tabela10[[#This Row],[preço De venda]]*Tabela10[[#This Row],[Qtd]],"")</f>
        <v/>
      </c>
      <c r="M155" s="90"/>
    </row>
    <row r="156" spans="1:13" x14ac:dyDescent="0.3">
      <c r="A156" s="98"/>
      <c r="B156" s="99"/>
      <c r="C156" s="100" t="str">
        <f>IFERROR(VLOOKUP(Tabela9[[#This Row],[Produto]],produtos,3,0),"")</f>
        <v/>
      </c>
      <c r="D156" s="101" t="str">
        <f>IFERROR(Tabela9[[#This Row],[preço uni.compra]]*Tabela9[[#This Row],[Qtd]],"")</f>
        <v/>
      </c>
      <c r="F156" s="98"/>
      <c r="G156" s="98"/>
      <c r="H156" s="100" t="str">
        <f>IFERROR(VLOOKUP(Tabela10[[#This Row],[Produto]],produtos,5,0),"")</f>
        <v/>
      </c>
      <c r="I156" s="101" t="str">
        <f>IFERROR(Tabela10[[#This Row],[preço De venda]]*Tabela10[[#This Row],[Qtd]],"")</f>
        <v/>
      </c>
      <c r="M156" s="90"/>
    </row>
    <row r="157" spans="1:13" x14ac:dyDescent="0.3">
      <c r="A157" s="98"/>
      <c r="B157" s="99"/>
      <c r="C157" s="100" t="str">
        <f>IFERROR(VLOOKUP(Tabela9[[#This Row],[Produto]],produtos,3,0),"")</f>
        <v/>
      </c>
      <c r="D157" s="101" t="str">
        <f>IFERROR(Tabela9[[#This Row],[preço uni.compra]]*Tabela9[[#This Row],[Qtd]],"")</f>
        <v/>
      </c>
      <c r="F157" s="98"/>
      <c r="G157" s="98"/>
      <c r="H157" s="100" t="str">
        <f>IFERROR(VLOOKUP(Tabela10[[#This Row],[Produto]],produtos,5,0),"")</f>
        <v/>
      </c>
      <c r="I157" s="101" t="str">
        <f>IFERROR(Tabela10[[#This Row],[preço De venda]]*Tabela10[[#This Row],[Qtd]],"")</f>
        <v/>
      </c>
      <c r="M157" s="90"/>
    </row>
    <row r="158" spans="1:13" x14ac:dyDescent="0.3">
      <c r="A158" s="98"/>
      <c r="B158" s="99"/>
      <c r="C158" s="100" t="str">
        <f>IFERROR(VLOOKUP(Tabela9[[#This Row],[Produto]],produtos,3,0),"")</f>
        <v/>
      </c>
      <c r="D158" s="101" t="str">
        <f>IFERROR(Tabela9[[#This Row],[preço uni.compra]]*Tabela9[[#This Row],[Qtd]],"")</f>
        <v/>
      </c>
      <c r="F158" s="98"/>
      <c r="G158" s="98"/>
      <c r="H158" s="100" t="str">
        <f>IFERROR(VLOOKUP(Tabela10[[#This Row],[Produto]],produtos,5,0),"")</f>
        <v/>
      </c>
      <c r="I158" s="101" t="str">
        <f>IFERROR(Tabela10[[#This Row],[preço De venda]]*Tabela10[[#This Row],[Qtd]],"")</f>
        <v/>
      </c>
      <c r="M158" s="90"/>
    </row>
    <row r="159" spans="1:13" x14ac:dyDescent="0.3">
      <c r="A159" s="98"/>
      <c r="B159" s="99"/>
      <c r="C159" s="100" t="str">
        <f>IFERROR(VLOOKUP(Tabela9[[#This Row],[Produto]],produtos,3,0),"")</f>
        <v/>
      </c>
      <c r="D159" s="101" t="str">
        <f>IFERROR(Tabela9[[#This Row],[preço uni.compra]]*Tabela9[[#This Row],[Qtd]],"")</f>
        <v/>
      </c>
      <c r="F159" s="98"/>
      <c r="G159" s="98"/>
      <c r="H159" s="100" t="str">
        <f>IFERROR(VLOOKUP(Tabela10[[#This Row],[Produto]],produtos,5,0),"")</f>
        <v/>
      </c>
      <c r="I159" s="101" t="str">
        <f>IFERROR(Tabela10[[#This Row],[preço De venda]]*Tabela10[[#This Row],[Qtd]],"")</f>
        <v/>
      </c>
      <c r="M159" s="90"/>
    </row>
    <row r="160" spans="1:13" x14ac:dyDescent="0.3">
      <c r="A160" s="98"/>
      <c r="B160" s="99"/>
      <c r="C160" s="100" t="str">
        <f>IFERROR(VLOOKUP(Tabela9[[#This Row],[Produto]],produtos,3,0),"")</f>
        <v/>
      </c>
      <c r="D160" s="101" t="str">
        <f>IFERROR(Tabela9[[#This Row],[preço uni.compra]]*Tabela9[[#This Row],[Qtd]],"")</f>
        <v/>
      </c>
      <c r="F160" s="98"/>
      <c r="G160" s="98"/>
      <c r="H160" s="100" t="str">
        <f>IFERROR(VLOOKUP(Tabela10[[#This Row],[Produto]],produtos,5,0),"")</f>
        <v/>
      </c>
      <c r="I160" s="101" t="str">
        <f>IFERROR(Tabela10[[#This Row],[preço De venda]]*Tabela10[[#This Row],[Qtd]],"")</f>
        <v/>
      </c>
      <c r="M160" s="90"/>
    </row>
    <row r="161" spans="1:13" x14ac:dyDescent="0.3">
      <c r="A161" s="98"/>
      <c r="B161" s="99"/>
      <c r="C161" s="100" t="str">
        <f>IFERROR(VLOOKUP(Tabela9[[#This Row],[Produto]],produtos,3,0),"")</f>
        <v/>
      </c>
      <c r="D161" s="101" t="str">
        <f>IFERROR(Tabela9[[#This Row],[preço uni.compra]]*Tabela9[[#This Row],[Qtd]],"")</f>
        <v/>
      </c>
      <c r="F161" s="98"/>
      <c r="G161" s="98"/>
      <c r="H161" s="100" t="str">
        <f>IFERROR(VLOOKUP(Tabela10[[#This Row],[Produto]],produtos,5,0),"")</f>
        <v/>
      </c>
      <c r="I161" s="101" t="str">
        <f>IFERROR(Tabela10[[#This Row],[preço De venda]]*Tabela10[[#This Row],[Qtd]],"")</f>
        <v/>
      </c>
      <c r="M161" s="90"/>
    </row>
    <row r="162" spans="1:13" x14ac:dyDescent="0.3">
      <c r="A162" s="98"/>
      <c r="B162" s="99"/>
      <c r="C162" s="100" t="str">
        <f>IFERROR(VLOOKUP(Tabela9[[#This Row],[Produto]],produtos,3,0),"")</f>
        <v/>
      </c>
      <c r="D162" s="101" t="str">
        <f>IFERROR(Tabela9[[#This Row],[preço uni.compra]]*Tabela9[[#This Row],[Qtd]],"")</f>
        <v/>
      </c>
      <c r="F162" s="98"/>
      <c r="G162" s="98"/>
      <c r="H162" s="100" t="str">
        <f>IFERROR(VLOOKUP(Tabela10[[#This Row],[Produto]],produtos,5,0),"")</f>
        <v/>
      </c>
      <c r="I162" s="101" t="str">
        <f>IFERROR(Tabela10[[#This Row],[preço De venda]]*Tabela10[[#This Row],[Qtd]],"")</f>
        <v/>
      </c>
      <c r="M162" s="90"/>
    </row>
    <row r="163" spans="1:13" x14ac:dyDescent="0.3">
      <c r="A163" s="98"/>
      <c r="B163" s="99"/>
      <c r="C163" s="100" t="str">
        <f>IFERROR(VLOOKUP(Tabela9[[#This Row],[Produto]],produtos,3,0),"")</f>
        <v/>
      </c>
      <c r="D163" s="101" t="str">
        <f>IFERROR(Tabela9[[#This Row],[preço uni.compra]]*Tabela9[[#This Row],[Qtd]],"")</f>
        <v/>
      </c>
      <c r="F163" s="98"/>
      <c r="G163" s="98"/>
      <c r="H163" s="100" t="str">
        <f>IFERROR(VLOOKUP(Tabela10[[#This Row],[Produto]],produtos,5,0),"")</f>
        <v/>
      </c>
      <c r="I163" s="101" t="str">
        <f>IFERROR(Tabela10[[#This Row],[preço De venda]]*Tabela10[[#This Row],[Qtd]],"")</f>
        <v/>
      </c>
      <c r="M163" s="90"/>
    </row>
    <row r="164" spans="1:13" x14ac:dyDescent="0.3">
      <c r="A164" s="98"/>
      <c r="B164" s="99"/>
      <c r="C164" s="100" t="str">
        <f>IFERROR(VLOOKUP(Tabela9[[#This Row],[Produto]],produtos,3,0),"")</f>
        <v/>
      </c>
      <c r="D164" s="101" t="str">
        <f>IFERROR(Tabela9[[#This Row],[preço uni.compra]]*Tabela9[[#This Row],[Qtd]],"")</f>
        <v/>
      </c>
      <c r="F164" s="98"/>
      <c r="G164" s="98"/>
      <c r="H164" s="100" t="str">
        <f>IFERROR(VLOOKUP(Tabela10[[#This Row],[Produto]],produtos,5,0),"")</f>
        <v/>
      </c>
      <c r="I164" s="101" t="str">
        <f>IFERROR(Tabela10[[#This Row],[preço De venda]]*Tabela10[[#This Row],[Qtd]],"")</f>
        <v/>
      </c>
      <c r="M164" s="90"/>
    </row>
    <row r="165" spans="1:13" x14ac:dyDescent="0.3">
      <c r="A165" s="98"/>
      <c r="B165" s="99"/>
      <c r="C165" s="100" t="str">
        <f>IFERROR(VLOOKUP(Tabela9[[#This Row],[Produto]],produtos,3,0),"")</f>
        <v/>
      </c>
      <c r="D165" s="101" t="str">
        <f>IFERROR(Tabela9[[#This Row],[preço uni.compra]]*Tabela9[[#This Row],[Qtd]],"")</f>
        <v/>
      </c>
      <c r="F165" s="98"/>
      <c r="G165" s="98"/>
      <c r="H165" s="100" t="str">
        <f>IFERROR(VLOOKUP(Tabela10[[#This Row],[Produto]],produtos,5,0),"")</f>
        <v/>
      </c>
      <c r="I165" s="101" t="str">
        <f>IFERROR(Tabela10[[#This Row],[preço De venda]]*Tabela10[[#This Row],[Qtd]],"")</f>
        <v/>
      </c>
      <c r="M165" s="90"/>
    </row>
    <row r="166" spans="1:13" x14ac:dyDescent="0.3">
      <c r="A166" s="98"/>
      <c r="B166" s="99"/>
      <c r="C166" s="100" t="str">
        <f>IFERROR(VLOOKUP(Tabela9[[#This Row],[Produto]],produtos,3,0),"")</f>
        <v/>
      </c>
      <c r="D166" s="101" t="str">
        <f>IFERROR(Tabela9[[#This Row],[preço uni.compra]]*Tabela9[[#This Row],[Qtd]],"")</f>
        <v/>
      </c>
      <c r="F166" s="98"/>
      <c r="G166" s="98"/>
      <c r="H166" s="100" t="str">
        <f>IFERROR(VLOOKUP(Tabela10[[#This Row],[Produto]],produtos,5,0),"")</f>
        <v/>
      </c>
      <c r="I166" s="101" t="str">
        <f>IFERROR(Tabela10[[#This Row],[preço De venda]]*Tabela10[[#This Row],[Qtd]],"")</f>
        <v/>
      </c>
      <c r="M166" s="90"/>
    </row>
    <row r="167" spans="1:13" x14ac:dyDescent="0.3">
      <c r="A167" s="98"/>
      <c r="B167" s="99"/>
      <c r="C167" s="100" t="str">
        <f>IFERROR(VLOOKUP(Tabela9[[#This Row],[Produto]],produtos,3,0),"")</f>
        <v/>
      </c>
      <c r="D167" s="101" t="str">
        <f>IFERROR(Tabela9[[#This Row],[preço uni.compra]]*Tabela9[[#This Row],[Qtd]],"")</f>
        <v/>
      </c>
      <c r="F167" s="98"/>
      <c r="G167" s="98"/>
      <c r="H167" s="100" t="str">
        <f>IFERROR(VLOOKUP(Tabela10[[#This Row],[Produto]],produtos,5,0),"")</f>
        <v/>
      </c>
      <c r="I167" s="101" t="str">
        <f>IFERROR(Tabela10[[#This Row],[preço De venda]]*Tabela10[[#This Row],[Qtd]],"")</f>
        <v/>
      </c>
      <c r="M167" s="90"/>
    </row>
    <row r="168" spans="1:13" x14ac:dyDescent="0.3">
      <c r="A168" s="98"/>
      <c r="B168" s="99"/>
      <c r="C168" s="100" t="str">
        <f>IFERROR(VLOOKUP(Tabela9[[#This Row],[Produto]],produtos,3,0),"")</f>
        <v/>
      </c>
      <c r="D168" s="101" t="str">
        <f>IFERROR(Tabela9[[#This Row],[preço uni.compra]]*Tabela9[[#This Row],[Qtd]],"")</f>
        <v/>
      </c>
      <c r="F168" s="98"/>
      <c r="G168" s="98"/>
      <c r="H168" s="100" t="str">
        <f>IFERROR(VLOOKUP(Tabela10[[#This Row],[Produto]],produtos,5,0),"")</f>
        <v/>
      </c>
      <c r="I168" s="101" t="str">
        <f>IFERROR(Tabela10[[#This Row],[preço De venda]]*Tabela10[[#This Row],[Qtd]],"")</f>
        <v/>
      </c>
      <c r="M168" s="90"/>
    </row>
    <row r="169" spans="1:13" x14ac:dyDescent="0.3">
      <c r="A169" s="98"/>
      <c r="B169" s="99"/>
      <c r="C169" s="100" t="str">
        <f>IFERROR(VLOOKUP(Tabela9[[#This Row],[Produto]],produtos,3,0),"")</f>
        <v/>
      </c>
      <c r="D169" s="101" t="str">
        <f>IFERROR(Tabela9[[#This Row],[preço uni.compra]]*Tabela9[[#This Row],[Qtd]],"")</f>
        <v/>
      </c>
      <c r="F169" s="98"/>
      <c r="G169" s="98"/>
      <c r="H169" s="100" t="str">
        <f>IFERROR(VLOOKUP(Tabela10[[#This Row],[Produto]],produtos,5,0),"")</f>
        <v/>
      </c>
      <c r="I169" s="101" t="str">
        <f>IFERROR(Tabela10[[#This Row],[preço De venda]]*Tabela10[[#This Row],[Qtd]],"")</f>
        <v/>
      </c>
      <c r="M169" s="90"/>
    </row>
    <row r="170" spans="1:13" x14ac:dyDescent="0.3">
      <c r="A170" s="98"/>
      <c r="B170" s="99"/>
      <c r="C170" s="100" t="str">
        <f>IFERROR(VLOOKUP(Tabela9[[#This Row],[Produto]],produtos,3,0),"")</f>
        <v/>
      </c>
      <c r="D170" s="101" t="str">
        <f>IFERROR(Tabela9[[#This Row],[preço uni.compra]]*Tabela9[[#This Row],[Qtd]],"")</f>
        <v/>
      </c>
      <c r="F170" s="98"/>
      <c r="G170" s="98"/>
      <c r="H170" s="100" t="str">
        <f>IFERROR(VLOOKUP(Tabela10[[#This Row],[Produto]],produtos,5,0),"")</f>
        <v/>
      </c>
      <c r="I170" s="101" t="str">
        <f>IFERROR(Tabela10[[#This Row],[preço De venda]]*Tabela10[[#This Row],[Qtd]],"")</f>
        <v/>
      </c>
      <c r="M170" s="90"/>
    </row>
    <row r="171" spans="1:13" x14ac:dyDescent="0.3">
      <c r="A171" s="98"/>
      <c r="B171" s="99"/>
      <c r="C171" s="100" t="str">
        <f>IFERROR(VLOOKUP(Tabela9[[#This Row],[Produto]],produtos,3,0),"")</f>
        <v/>
      </c>
      <c r="D171" s="101" t="str">
        <f>IFERROR(Tabela9[[#This Row],[preço uni.compra]]*Tabela9[[#This Row],[Qtd]],"")</f>
        <v/>
      </c>
      <c r="F171" s="98"/>
      <c r="G171" s="98"/>
      <c r="H171" s="100" t="str">
        <f>IFERROR(VLOOKUP(Tabela10[[#This Row],[Produto]],produtos,5,0),"")</f>
        <v/>
      </c>
      <c r="I171" s="101" t="str">
        <f>IFERROR(Tabela10[[#This Row],[preço De venda]]*Tabela10[[#This Row],[Qtd]],"")</f>
        <v/>
      </c>
      <c r="M171" s="90"/>
    </row>
    <row r="172" spans="1:13" x14ac:dyDescent="0.3">
      <c r="A172" s="98"/>
      <c r="B172" s="99"/>
      <c r="C172" s="100" t="str">
        <f>IFERROR(VLOOKUP(Tabela9[[#This Row],[Produto]],produtos,3,0),"")</f>
        <v/>
      </c>
      <c r="D172" s="101" t="str">
        <f>IFERROR(Tabela9[[#This Row],[preço uni.compra]]*Tabela9[[#This Row],[Qtd]],"")</f>
        <v/>
      </c>
      <c r="F172" s="98"/>
      <c r="G172" s="98"/>
      <c r="H172" s="100" t="str">
        <f>IFERROR(VLOOKUP(Tabela10[[#This Row],[Produto]],produtos,5,0),"")</f>
        <v/>
      </c>
      <c r="I172" s="101" t="str">
        <f>IFERROR(Tabela10[[#This Row],[preço De venda]]*Tabela10[[#This Row],[Qtd]],"")</f>
        <v/>
      </c>
      <c r="M172" s="90"/>
    </row>
    <row r="173" spans="1:13" x14ac:dyDescent="0.3">
      <c r="A173" s="98"/>
      <c r="B173" s="99"/>
      <c r="C173" s="100" t="str">
        <f>IFERROR(VLOOKUP(Tabela9[[#This Row],[Produto]],produtos,3,0),"")</f>
        <v/>
      </c>
      <c r="D173" s="101" t="str">
        <f>IFERROR(Tabela9[[#This Row],[preço uni.compra]]*Tabela9[[#This Row],[Qtd]],"")</f>
        <v/>
      </c>
      <c r="F173" s="98"/>
      <c r="G173" s="98"/>
      <c r="H173" s="100" t="str">
        <f>IFERROR(VLOOKUP(Tabela10[[#This Row],[Produto]],produtos,5,0),"")</f>
        <v/>
      </c>
      <c r="I173" s="101" t="str">
        <f>IFERROR(Tabela10[[#This Row],[preço De venda]]*Tabela10[[#This Row],[Qtd]],"")</f>
        <v/>
      </c>
      <c r="M173" s="90"/>
    </row>
    <row r="174" spans="1:13" x14ac:dyDescent="0.3">
      <c r="A174" s="98"/>
      <c r="B174" s="99"/>
      <c r="C174" s="100" t="str">
        <f>IFERROR(VLOOKUP(Tabela9[[#This Row],[Produto]],produtos,3,0),"")</f>
        <v/>
      </c>
      <c r="D174" s="101" t="str">
        <f>IFERROR(Tabela9[[#This Row],[preço uni.compra]]*Tabela9[[#This Row],[Qtd]],"")</f>
        <v/>
      </c>
      <c r="F174" s="98"/>
      <c r="G174" s="98"/>
      <c r="H174" s="100" t="str">
        <f>IFERROR(VLOOKUP(Tabela10[[#This Row],[Produto]],produtos,5,0),"")</f>
        <v/>
      </c>
      <c r="I174" s="101" t="str">
        <f>IFERROR(Tabela10[[#This Row],[preço De venda]]*Tabela10[[#This Row],[Qtd]],"")</f>
        <v/>
      </c>
      <c r="M174" s="90"/>
    </row>
    <row r="175" spans="1:13" x14ac:dyDescent="0.3">
      <c r="A175" s="98"/>
      <c r="B175" s="99"/>
      <c r="C175" s="100" t="str">
        <f>IFERROR(VLOOKUP(Tabela9[[#This Row],[Produto]],produtos,3,0),"")</f>
        <v/>
      </c>
      <c r="D175" s="101" t="str">
        <f>IFERROR(Tabela9[[#This Row],[preço uni.compra]]*Tabela9[[#This Row],[Qtd]],"")</f>
        <v/>
      </c>
      <c r="F175" s="98"/>
      <c r="G175" s="98"/>
      <c r="H175" s="100" t="str">
        <f>IFERROR(VLOOKUP(Tabela10[[#This Row],[Produto]],produtos,5,0),"")</f>
        <v/>
      </c>
      <c r="I175" s="101" t="str">
        <f>IFERROR(Tabela10[[#This Row],[preço De venda]]*Tabela10[[#This Row],[Qtd]],"")</f>
        <v/>
      </c>
      <c r="M175" s="90"/>
    </row>
    <row r="176" spans="1:13" x14ac:dyDescent="0.3">
      <c r="A176" s="98"/>
      <c r="B176" s="99"/>
      <c r="C176" s="100" t="str">
        <f>IFERROR(VLOOKUP(Tabela9[[#This Row],[Produto]],produtos,3,0),"")</f>
        <v/>
      </c>
      <c r="D176" s="101" t="str">
        <f>IFERROR(Tabela9[[#This Row],[preço uni.compra]]*Tabela9[[#This Row],[Qtd]],"")</f>
        <v/>
      </c>
      <c r="F176" s="98"/>
      <c r="G176" s="98"/>
      <c r="H176" s="100" t="str">
        <f>IFERROR(VLOOKUP(Tabela10[[#This Row],[Produto]],produtos,5,0),"")</f>
        <v/>
      </c>
      <c r="I176" s="101" t="str">
        <f>IFERROR(Tabela10[[#This Row],[preço De venda]]*Tabela10[[#This Row],[Qtd]],"")</f>
        <v/>
      </c>
      <c r="M176" s="90"/>
    </row>
    <row r="177" spans="1:13" x14ac:dyDescent="0.3">
      <c r="A177" s="98"/>
      <c r="B177" s="99"/>
      <c r="C177" s="100" t="str">
        <f>IFERROR(VLOOKUP(Tabela9[[#This Row],[Produto]],produtos,3,0),"")</f>
        <v/>
      </c>
      <c r="D177" s="101" t="str">
        <f>IFERROR(Tabela9[[#This Row],[preço uni.compra]]*Tabela9[[#This Row],[Qtd]],"")</f>
        <v/>
      </c>
      <c r="F177" s="98"/>
      <c r="G177" s="98"/>
      <c r="H177" s="100" t="str">
        <f>IFERROR(VLOOKUP(Tabela10[[#This Row],[Produto]],produtos,5,0),"")</f>
        <v/>
      </c>
      <c r="I177" s="101" t="str">
        <f>IFERROR(Tabela10[[#This Row],[preço De venda]]*Tabela10[[#This Row],[Qtd]],"")</f>
        <v/>
      </c>
      <c r="M177" s="90"/>
    </row>
    <row r="178" spans="1:13" x14ac:dyDescent="0.3">
      <c r="A178" s="98"/>
      <c r="B178" s="99"/>
      <c r="C178" s="100" t="str">
        <f>IFERROR(VLOOKUP(Tabela9[[#This Row],[Produto]],produtos,3,0),"")</f>
        <v/>
      </c>
      <c r="D178" s="101" t="str">
        <f>IFERROR(Tabela9[[#This Row],[preço uni.compra]]*Tabela9[[#This Row],[Qtd]],"")</f>
        <v/>
      </c>
      <c r="F178" s="98"/>
      <c r="G178" s="98"/>
      <c r="H178" s="100" t="str">
        <f>IFERROR(VLOOKUP(Tabela10[[#This Row],[Produto]],produtos,5,0),"")</f>
        <v/>
      </c>
      <c r="I178" s="101" t="str">
        <f>IFERROR(Tabela10[[#This Row],[preço De venda]]*Tabela10[[#This Row],[Qtd]],"")</f>
        <v/>
      </c>
      <c r="M178" s="90"/>
    </row>
    <row r="179" spans="1:13" x14ac:dyDescent="0.3">
      <c r="A179" s="98"/>
      <c r="B179" s="99"/>
      <c r="C179" s="100" t="str">
        <f>IFERROR(VLOOKUP(Tabela9[[#This Row],[Produto]],produtos,3,0),"")</f>
        <v/>
      </c>
      <c r="D179" s="101" t="str">
        <f>IFERROR(Tabela9[[#This Row],[preço uni.compra]]*Tabela9[[#This Row],[Qtd]],"")</f>
        <v/>
      </c>
      <c r="F179" s="98"/>
      <c r="G179" s="98"/>
      <c r="H179" s="100" t="str">
        <f>IFERROR(VLOOKUP(Tabela10[[#This Row],[Produto]],produtos,5,0),"")</f>
        <v/>
      </c>
      <c r="I179" s="101" t="str">
        <f>IFERROR(Tabela10[[#This Row],[preço De venda]]*Tabela10[[#This Row],[Qtd]],"")</f>
        <v/>
      </c>
      <c r="M179" s="90"/>
    </row>
    <row r="180" spans="1:13" x14ac:dyDescent="0.3">
      <c r="A180" s="98"/>
      <c r="B180" s="99"/>
      <c r="C180" s="100" t="str">
        <f>IFERROR(VLOOKUP(Tabela9[[#This Row],[Produto]],produtos,3,0),"")</f>
        <v/>
      </c>
      <c r="D180" s="101" t="str">
        <f>IFERROR(Tabela9[[#This Row],[preço uni.compra]]*Tabela9[[#This Row],[Qtd]],"")</f>
        <v/>
      </c>
      <c r="F180" s="98"/>
      <c r="G180" s="98"/>
      <c r="H180" s="100" t="str">
        <f>IFERROR(VLOOKUP(Tabela10[[#This Row],[Produto]],produtos,5,0),"")</f>
        <v/>
      </c>
      <c r="I180" s="101" t="str">
        <f>IFERROR(Tabela10[[#This Row],[preço De venda]]*Tabela10[[#This Row],[Qtd]],"")</f>
        <v/>
      </c>
      <c r="M180" s="90"/>
    </row>
    <row r="181" spans="1:13" x14ac:dyDescent="0.3">
      <c r="A181" s="98"/>
      <c r="B181" s="99"/>
      <c r="C181" s="100" t="str">
        <f>IFERROR(VLOOKUP(Tabela9[[#This Row],[Produto]],produtos,3,0),"")</f>
        <v/>
      </c>
      <c r="D181" s="101" t="str">
        <f>IFERROR(Tabela9[[#This Row],[preço uni.compra]]*Tabela9[[#This Row],[Qtd]],"")</f>
        <v/>
      </c>
      <c r="F181" s="98"/>
      <c r="G181" s="98"/>
      <c r="H181" s="100" t="str">
        <f>IFERROR(VLOOKUP(Tabela10[[#This Row],[Produto]],produtos,5,0),"")</f>
        <v/>
      </c>
      <c r="I181" s="101" t="str">
        <f>IFERROR(Tabela10[[#This Row],[preço De venda]]*Tabela10[[#This Row],[Qtd]],"")</f>
        <v/>
      </c>
      <c r="M181" s="90"/>
    </row>
    <row r="182" spans="1:13" x14ac:dyDescent="0.3">
      <c r="A182" s="98"/>
      <c r="B182" s="99"/>
      <c r="C182" s="100" t="str">
        <f>IFERROR(VLOOKUP(Tabela9[[#This Row],[Produto]],produtos,3,0),"")</f>
        <v/>
      </c>
      <c r="D182" s="101" t="str">
        <f>IFERROR(Tabela9[[#This Row],[preço uni.compra]]*Tabela9[[#This Row],[Qtd]],"")</f>
        <v/>
      </c>
      <c r="F182" s="98"/>
      <c r="G182" s="98"/>
      <c r="H182" s="100" t="str">
        <f>IFERROR(VLOOKUP(Tabela10[[#This Row],[Produto]],produtos,5,0),"")</f>
        <v/>
      </c>
      <c r="I182" s="101" t="str">
        <f>IFERROR(Tabela10[[#This Row],[preço De venda]]*Tabela10[[#This Row],[Qtd]],"")</f>
        <v/>
      </c>
      <c r="M182" s="90"/>
    </row>
    <row r="183" spans="1:13" x14ac:dyDescent="0.3">
      <c r="A183" s="98"/>
      <c r="B183" s="99"/>
      <c r="C183" s="100" t="str">
        <f>IFERROR(VLOOKUP(Tabela9[[#This Row],[Produto]],produtos,3,0),"")</f>
        <v/>
      </c>
      <c r="D183" s="101" t="str">
        <f>IFERROR(Tabela9[[#This Row],[preço uni.compra]]*Tabela9[[#This Row],[Qtd]],"")</f>
        <v/>
      </c>
      <c r="F183" s="98"/>
      <c r="G183" s="98"/>
      <c r="H183" s="100" t="str">
        <f>IFERROR(VLOOKUP(Tabela10[[#This Row],[Produto]],produtos,5,0),"")</f>
        <v/>
      </c>
      <c r="I183" s="101" t="str">
        <f>IFERROR(Tabela10[[#This Row],[preço De venda]]*Tabela10[[#This Row],[Qtd]],"")</f>
        <v/>
      </c>
      <c r="M183" s="90"/>
    </row>
    <row r="184" spans="1:13" x14ac:dyDescent="0.3">
      <c r="A184" s="98"/>
      <c r="B184" s="99"/>
      <c r="C184" s="100" t="str">
        <f>IFERROR(VLOOKUP(Tabela9[[#This Row],[Produto]],produtos,3,0),"")</f>
        <v/>
      </c>
      <c r="D184" s="101" t="str">
        <f>IFERROR(Tabela9[[#This Row],[preço uni.compra]]*Tabela9[[#This Row],[Qtd]],"")</f>
        <v/>
      </c>
      <c r="F184" s="98"/>
      <c r="G184" s="98"/>
      <c r="H184" s="100" t="str">
        <f>IFERROR(VLOOKUP(Tabela10[[#This Row],[Produto]],produtos,5,0),"")</f>
        <v/>
      </c>
      <c r="I184" s="101" t="str">
        <f>IFERROR(Tabela10[[#This Row],[preço De venda]]*Tabela10[[#This Row],[Qtd]],"")</f>
        <v/>
      </c>
      <c r="M184" s="90"/>
    </row>
    <row r="185" spans="1:13" x14ac:dyDescent="0.3">
      <c r="A185" s="98"/>
      <c r="B185" s="99"/>
      <c r="C185" s="100" t="str">
        <f>IFERROR(VLOOKUP(Tabela9[[#This Row],[Produto]],produtos,3,0),"")</f>
        <v/>
      </c>
      <c r="D185" s="101" t="str">
        <f>IFERROR(Tabela9[[#This Row],[preço uni.compra]]*Tabela9[[#This Row],[Qtd]],"")</f>
        <v/>
      </c>
      <c r="F185" s="98"/>
      <c r="G185" s="98"/>
      <c r="H185" s="100" t="str">
        <f>IFERROR(VLOOKUP(Tabela10[[#This Row],[Produto]],produtos,5,0),"")</f>
        <v/>
      </c>
      <c r="I185" s="101" t="str">
        <f>IFERROR(Tabela10[[#This Row],[preço De venda]]*Tabela10[[#This Row],[Qtd]],"")</f>
        <v/>
      </c>
      <c r="M185" s="90"/>
    </row>
    <row r="186" spans="1:13" x14ac:dyDescent="0.3">
      <c r="A186" s="98"/>
      <c r="B186" s="99"/>
      <c r="C186" s="100" t="str">
        <f>IFERROR(VLOOKUP(Tabela9[[#This Row],[Produto]],produtos,3,0),"")</f>
        <v/>
      </c>
      <c r="D186" s="101" t="str">
        <f>IFERROR(Tabela9[[#This Row],[preço uni.compra]]*Tabela9[[#This Row],[Qtd]],"")</f>
        <v/>
      </c>
      <c r="F186" s="98"/>
      <c r="G186" s="98"/>
      <c r="H186" s="100" t="str">
        <f>IFERROR(VLOOKUP(Tabela10[[#This Row],[Produto]],produtos,5,0),"")</f>
        <v/>
      </c>
      <c r="I186" s="101" t="str">
        <f>IFERROR(Tabela10[[#This Row],[preço De venda]]*Tabela10[[#This Row],[Qtd]],"")</f>
        <v/>
      </c>
      <c r="M186" s="90"/>
    </row>
    <row r="187" spans="1:13" x14ac:dyDescent="0.3">
      <c r="A187" s="98"/>
      <c r="B187" s="99"/>
      <c r="C187" s="100" t="str">
        <f>IFERROR(VLOOKUP(Tabela9[[#This Row],[Produto]],produtos,3,0),"")</f>
        <v/>
      </c>
      <c r="D187" s="101" t="str">
        <f>IFERROR(Tabela9[[#This Row],[preço uni.compra]]*Tabela9[[#This Row],[Qtd]],"")</f>
        <v/>
      </c>
      <c r="F187" s="98"/>
      <c r="G187" s="98"/>
      <c r="H187" s="100" t="str">
        <f>IFERROR(VLOOKUP(Tabela10[[#This Row],[Produto]],produtos,5,0),"")</f>
        <v/>
      </c>
      <c r="I187" s="101" t="str">
        <f>IFERROR(Tabela10[[#This Row],[preço De venda]]*Tabela10[[#This Row],[Qtd]],"")</f>
        <v/>
      </c>
      <c r="M187" s="90"/>
    </row>
    <row r="188" spans="1:13" x14ac:dyDescent="0.3">
      <c r="A188" s="98"/>
      <c r="B188" s="99"/>
      <c r="C188" s="100" t="str">
        <f>IFERROR(VLOOKUP(Tabela9[[#This Row],[Produto]],produtos,3,0),"")</f>
        <v/>
      </c>
      <c r="D188" s="101" t="str">
        <f>IFERROR(Tabela9[[#This Row],[preço uni.compra]]*Tabela9[[#This Row],[Qtd]],"")</f>
        <v/>
      </c>
      <c r="F188" s="98"/>
      <c r="G188" s="98"/>
      <c r="H188" s="100" t="str">
        <f>IFERROR(VLOOKUP(Tabela10[[#This Row],[Produto]],produtos,5,0),"")</f>
        <v/>
      </c>
      <c r="I188" s="101" t="str">
        <f>IFERROR(Tabela10[[#This Row],[preço De venda]]*Tabela10[[#This Row],[Qtd]],"")</f>
        <v/>
      </c>
      <c r="M188" s="90"/>
    </row>
    <row r="189" spans="1:13" x14ac:dyDescent="0.3">
      <c r="A189" s="98"/>
      <c r="B189" s="99"/>
      <c r="C189" s="100" t="str">
        <f>IFERROR(VLOOKUP(Tabela9[[#This Row],[Produto]],produtos,3,0),"")</f>
        <v/>
      </c>
      <c r="D189" s="101" t="str">
        <f>IFERROR(Tabela9[[#This Row],[preço uni.compra]]*Tabela9[[#This Row],[Qtd]],"")</f>
        <v/>
      </c>
      <c r="F189" s="98"/>
      <c r="G189" s="98"/>
      <c r="H189" s="100" t="str">
        <f>IFERROR(VLOOKUP(Tabela10[[#This Row],[Produto]],produtos,5,0),"")</f>
        <v/>
      </c>
      <c r="I189" s="101" t="str">
        <f>IFERROR(Tabela10[[#This Row],[preço De venda]]*Tabela10[[#This Row],[Qtd]],"")</f>
        <v/>
      </c>
      <c r="M189" s="90"/>
    </row>
    <row r="190" spans="1:13" x14ac:dyDescent="0.3">
      <c r="A190" s="98"/>
      <c r="B190" s="99"/>
      <c r="C190" s="100" t="str">
        <f>IFERROR(VLOOKUP(Tabela9[[#This Row],[Produto]],produtos,3,0),"")</f>
        <v/>
      </c>
      <c r="D190" s="101" t="str">
        <f>IFERROR(Tabela9[[#This Row],[preço uni.compra]]*Tabela9[[#This Row],[Qtd]],"")</f>
        <v/>
      </c>
      <c r="F190" s="98"/>
      <c r="G190" s="98"/>
      <c r="H190" s="100" t="str">
        <f>IFERROR(VLOOKUP(Tabela10[[#This Row],[Produto]],produtos,5,0),"")</f>
        <v/>
      </c>
      <c r="I190" s="101" t="str">
        <f>IFERROR(Tabela10[[#This Row],[preço De venda]]*Tabela10[[#This Row],[Qtd]],"")</f>
        <v/>
      </c>
      <c r="M190" s="90"/>
    </row>
    <row r="191" spans="1:13" x14ac:dyDescent="0.3">
      <c r="A191" s="98"/>
      <c r="B191" s="99"/>
      <c r="C191" s="100" t="str">
        <f>IFERROR(VLOOKUP(Tabela9[[#This Row],[Produto]],produtos,3,0),"")</f>
        <v/>
      </c>
      <c r="D191" s="101" t="str">
        <f>IFERROR(Tabela9[[#This Row],[preço uni.compra]]*Tabela9[[#This Row],[Qtd]],"")</f>
        <v/>
      </c>
      <c r="F191" s="98"/>
      <c r="G191" s="98"/>
      <c r="H191" s="100" t="str">
        <f>IFERROR(VLOOKUP(Tabela10[[#This Row],[Produto]],produtos,5,0),"")</f>
        <v/>
      </c>
      <c r="I191" s="101" t="str">
        <f>IFERROR(Tabela10[[#This Row],[preço De venda]]*Tabela10[[#This Row],[Qtd]],"")</f>
        <v/>
      </c>
      <c r="M191" s="90"/>
    </row>
    <row r="192" spans="1:13" x14ac:dyDescent="0.3">
      <c r="A192" s="98"/>
      <c r="B192" s="99"/>
      <c r="C192" s="100" t="str">
        <f>IFERROR(VLOOKUP(Tabela9[[#This Row],[Produto]],produtos,3,0),"")</f>
        <v/>
      </c>
      <c r="D192" s="101" t="str">
        <f>IFERROR(Tabela9[[#This Row],[preço uni.compra]]*Tabela9[[#This Row],[Qtd]],"")</f>
        <v/>
      </c>
      <c r="F192" s="98"/>
      <c r="G192" s="98"/>
      <c r="H192" s="100" t="str">
        <f>IFERROR(VLOOKUP(Tabela10[[#This Row],[Produto]],produtos,5,0),"")</f>
        <v/>
      </c>
      <c r="I192" s="101" t="str">
        <f>IFERROR(Tabela10[[#This Row],[preço De venda]]*Tabela10[[#This Row],[Qtd]],"")</f>
        <v/>
      </c>
      <c r="M192" s="90"/>
    </row>
    <row r="193" spans="1:13" x14ac:dyDescent="0.3">
      <c r="A193" s="98"/>
      <c r="B193" s="99"/>
      <c r="C193" s="100" t="str">
        <f>IFERROR(VLOOKUP(Tabela9[[#This Row],[Produto]],produtos,3,0),"")</f>
        <v/>
      </c>
      <c r="D193" s="101" t="str">
        <f>IFERROR(Tabela9[[#This Row],[preço uni.compra]]*Tabela9[[#This Row],[Qtd]],"")</f>
        <v/>
      </c>
      <c r="F193" s="98"/>
      <c r="G193" s="98"/>
      <c r="H193" s="100" t="str">
        <f>IFERROR(VLOOKUP(Tabela10[[#This Row],[Produto]],produtos,5,0),"")</f>
        <v/>
      </c>
      <c r="I193" s="101" t="str">
        <f>IFERROR(Tabela10[[#This Row],[preço De venda]]*Tabela10[[#This Row],[Qtd]],"")</f>
        <v/>
      </c>
      <c r="M193" s="90"/>
    </row>
    <row r="194" spans="1:13" x14ac:dyDescent="0.3">
      <c r="A194" s="98"/>
      <c r="B194" s="99"/>
      <c r="C194" s="100" t="str">
        <f>IFERROR(VLOOKUP(Tabela9[[#This Row],[Produto]],produtos,3,0),"")</f>
        <v/>
      </c>
      <c r="D194" s="101" t="str">
        <f>IFERROR(Tabela9[[#This Row],[preço uni.compra]]*Tabela9[[#This Row],[Qtd]],"")</f>
        <v/>
      </c>
      <c r="F194" s="98"/>
      <c r="G194" s="98"/>
      <c r="H194" s="100" t="str">
        <f>IFERROR(VLOOKUP(Tabela10[[#This Row],[Produto]],produtos,5,0),"")</f>
        <v/>
      </c>
      <c r="I194" s="101" t="str">
        <f>IFERROR(Tabela10[[#This Row],[preço De venda]]*Tabela10[[#This Row],[Qtd]],"")</f>
        <v/>
      </c>
      <c r="M194" s="90"/>
    </row>
    <row r="195" spans="1:13" x14ac:dyDescent="0.3">
      <c r="A195" s="98"/>
      <c r="B195" s="99"/>
      <c r="C195" s="100" t="str">
        <f>IFERROR(VLOOKUP(Tabela9[[#This Row],[Produto]],produtos,3,0),"")</f>
        <v/>
      </c>
      <c r="D195" s="101" t="str">
        <f>IFERROR(Tabela9[[#This Row],[preço uni.compra]]*Tabela9[[#This Row],[Qtd]],"")</f>
        <v/>
      </c>
      <c r="F195" s="98"/>
      <c r="G195" s="98"/>
      <c r="H195" s="100" t="str">
        <f>IFERROR(VLOOKUP(Tabela10[[#This Row],[Produto]],produtos,5,0),"")</f>
        <v/>
      </c>
      <c r="I195" s="101" t="str">
        <f>IFERROR(Tabela10[[#This Row],[preço De venda]]*Tabela10[[#This Row],[Qtd]],"")</f>
        <v/>
      </c>
      <c r="M195" s="90"/>
    </row>
    <row r="196" spans="1:13" x14ac:dyDescent="0.3">
      <c r="A196" s="98"/>
      <c r="B196" s="99"/>
      <c r="C196" s="100" t="str">
        <f>IFERROR(VLOOKUP(Tabela9[[#This Row],[Produto]],produtos,3,0),"")</f>
        <v/>
      </c>
      <c r="D196" s="101" t="str">
        <f>IFERROR(Tabela9[[#This Row],[preço uni.compra]]*Tabela9[[#This Row],[Qtd]],"")</f>
        <v/>
      </c>
      <c r="F196" s="98"/>
      <c r="G196" s="98"/>
      <c r="H196" s="100" t="str">
        <f>IFERROR(VLOOKUP(Tabela10[[#This Row],[Produto]],produtos,5,0),"")</f>
        <v/>
      </c>
      <c r="I196" s="101" t="str">
        <f>IFERROR(Tabela10[[#This Row],[preço De venda]]*Tabela10[[#This Row],[Qtd]],"")</f>
        <v/>
      </c>
      <c r="M196" s="90"/>
    </row>
    <row r="197" spans="1:13" x14ac:dyDescent="0.3">
      <c r="A197" s="98"/>
      <c r="B197" s="99"/>
      <c r="C197" s="100" t="str">
        <f>IFERROR(VLOOKUP(Tabela9[[#This Row],[Produto]],produtos,3,0),"")</f>
        <v/>
      </c>
      <c r="D197" s="101" t="str">
        <f>IFERROR(Tabela9[[#This Row],[preço uni.compra]]*Tabela9[[#This Row],[Qtd]],"")</f>
        <v/>
      </c>
      <c r="F197" s="98"/>
      <c r="G197" s="98"/>
      <c r="H197" s="100" t="str">
        <f>IFERROR(VLOOKUP(Tabela10[[#This Row],[Produto]],produtos,5,0),"")</f>
        <v/>
      </c>
      <c r="I197" s="101" t="str">
        <f>IFERROR(Tabela10[[#This Row],[preço De venda]]*Tabela10[[#This Row],[Qtd]],"")</f>
        <v/>
      </c>
      <c r="M197" s="90"/>
    </row>
    <row r="198" spans="1:13" x14ac:dyDescent="0.3">
      <c r="A198" s="98"/>
      <c r="B198" s="99"/>
      <c r="C198" s="100" t="str">
        <f>IFERROR(VLOOKUP(Tabela9[[#This Row],[Produto]],produtos,3,0),"")</f>
        <v/>
      </c>
      <c r="D198" s="101" t="str">
        <f>IFERROR(Tabela9[[#This Row],[preço uni.compra]]*Tabela9[[#This Row],[Qtd]],"")</f>
        <v/>
      </c>
      <c r="F198" s="98"/>
      <c r="G198" s="98"/>
      <c r="H198" s="100" t="str">
        <f>IFERROR(VLOOKUP(Tabela10[[#This Row],[Produto]],produtos,5,0),"")</f>
        <v/>
      </c>
      <c r="I198" s="101" t="str">
        <f>IFERROR(Tabela10[[#This Row],[preço De venda]]*Tabela10[[#This Row],[Qtd]],"")</f>
        <v/>
      </c>
      <c r="M198" s="90"/>
    </row>
    <row r="199" spans="1:13" x14ac:dyDescent="0.3">
      <c r="A199" s="98"/>
      <c r="B199" s="99"/>
      <c r="C199" s="100" t="str">
        <f>IFERROR(VLOOKUP(Tabela9[[#This Row],[Produto]],produtos,3,0),"")</f>
        <v/>
      </c>
      <c r="D199" s="101" t="str">
        <f>IFERROR(Tabela9[[#This Row],[preço uni.compra]]*Tabela9[[#This Row],[Qtd]],"")</f>
        <v/>
      </c>
      <c r="F199" s="98"/>
      <c r="G199" s="98"/>
      <c r="H199" s="100" t="str">
        <f>IFERROR(VLOOKUP(Tabela10[[#This Row],[Produto]],produtos,5,0),"")</f>
        <v/>
      </c>
      <c r="I199" s="101" t="str">
        <f>IFERROR(Tabela10[[#This Row],[preço De venda]]*Tabela10[[#This Row],[Qtd]],"")</f>
        <v/>
      </c>
      <c r="M199" s="90"/>
    </row>
    <row r="200" spans="1:13" x14ac:dyDescent="0.3">
      <c r="A200" s="98"/>
      <c r="B200" s="99"/>
      <c r="C200" s="100" t="str">
        <f>IFERROR(VLOOKUP(Tabela9[[#This Row],[Produto]],produtos,3,0),"")</f>
        <v/>
      </c>
      <c r="D200" s="101" t="str">
        <f>IFERROR(Tabela9[[#This Row],[preço uni.compra]]*Tabela9[[#This Row],[Qtd]],"")</f>
        <v/>
      </c>
      <c r="F200" s="98"/>
      <c r="G200" s="98"/>
      <c r="H200" s="100" t="str">
        <f>IFERROR(VLOOKUP(Tabela10[[#This Row],[Produto]],produtos,5,0),"")</f>
        <v/>
      </c>
      <c r="I200" s="101" t="str">
        <f>IFERROR(Tabela10[[#This Row],[preço De venda]]*Tabela10[[#This Row],[Qtd]],"")</f>
        <v/>
      </c>
      <c r="M200" s="90"/>
    </row>
    <row r="201" spans="1:13" x14ac:dyDescent="0.3">
      <c r="A201" s="98"/>
      <c r="B201" s="99"/>
      <c r="C201" s="100" t="str">
        <f>IFERROR(VLOOKUP(Tabela9[[#This Row],[Produto]],produtos,3,0),"")</f>
        <v/>
      </c>
      <c r="D201" s="101" t="str">
        <f>IFERROR(Tabela9[[#This Row],[preço uni.compra]]*Tabela9[[#This Row],[Qtd]],"")</f>
        <v/>
      </c>
      <c r="F201" s="98"/>
      <c r="G201" s="98"/>
      <c r="H201" s="100" t="str">
        <f>IFERROR(VLOOKUP(Tabela10[[#This Row],[Produto]],produtos,5,0),"")</f>
        <v/>
      </c>
      <c r="I201" s="101" t="str">
        <f>IFERROR(Tabela10[[#This Row],[preço De venda]]*Tabela10[[#This Row],[Qtd]],"")</f>
        <v/>
      </c>
      <c r="M201" s="90"/>
    </row>
    <row r="202" spans="1:13" x14ac:dyDescent="0.3">
      <c r="A202" s="98"/>
      <c r="B202" s="99"/>
      <c r="C202" s="100" t="str">
        <f>IFERROR(VLOOKUP(Tabela9[[#This Row],[Produto]],produtos,3,0),"")</f>
        <v/>
      </c>
      <c r="D202" s="101" t="str">
        <f>IFERROR(Tabela9[[#This Row],[preço uni.compra]]*Tabela9[[#This Row],[Qtd]],"")</f>
        <v/>
      </c>
      <c r="F202" s="98"/>
      <c r="G202" s="98"/>
      <c r="H202" s="100" t="str">
        <f>IFERROR(VLOOKUP(Tabela10[[#This Row],[Produto]],produtos,5,0),"")</f>
        <v/>
      </c>
      <c r="I202" s="101" t="str">
        <f>IFERROR(Tabela10[[#This Row],[preço De venda]]*Tabela10[[#This Row],[Qtd]],"")</f>
        <v/>
      </c>
      <c r="M202" s="90"/>
    </row>
    <row r="203" spans="1:13" x14ac:dyDescent="0.3">
      <c r="A203" s="98"/>
      <c r="B203" s="99"/>
      <c r="C203" s="100" t="str">
        <f>IFERROR(VLOOKUP(Tabela9[[#This Row],[Produto]],produtos,3,0),"")</f>
        <v/>
      </c>
      <c r="D203" s="101" t="str">
        <f>IFERROR(Tabela9[[#This Row],[preço uni.compra]]*Tabela9[[#This Row],[Qtd]],"")</f>
        <v/>
      </c>
      <c r="F203" s="98"/>
      <c r="G203" s="98"/>
      <c r="H203" s="100" t="str">
        <f>IFERROR(VLOOKUP(Tabela10[[#This Row],[Produto]],produtos,5,0),"")</f>
        <v/>
      </c>
      <c r="I203" s="101" t="str">
        <f>IFERROR(Tabela10[[#This Row],[preço De venda]]*Tabela10[[#This Row],[Qtd]],"")</f>
        <v/>
      </c>
      <c r="M203" s="90"/>
    </row>
    <row r="204" spans="1:13" x14ac:dyDescent="0.3">
      <c r="A204" s="98"/>
      <c r="B204" s="99"/>
      <c r="C204" s="100" t="str">
        <f>IFERROR(VLOOKUP(Tabela9[[#This Row],[Produto]],produtos,3,0),"")</f>
        <v/>
      </c>
      <c r="D204" s="101" t="str">
        <f>IFERROR(Tabela9[[#This Row],[preço uni.compra]]*Tabela9[[#This Row],[Qtd]],"")</f>
        <v/>
      </c>
      <c r="F204" s="98"/>
      <c r="G204" s="98"/>
      <c r="H204" s="100" t="str">
        <f>IFERROR(VLOOKUP(Tabela10[[#This Row],[Produto]],produtos,5,0),"")</f>
        <v/>
      </c>
      <c r="I204" s="101" t="str">
        <f>IFERROR(Tabela10[[#This Row],[preço De venda]]*Tabela10[[#This Row],[Qtd]],"")</f>
        <v/>
      </c>
      <c r="M204" s="90"/>
    </row>
    <row r="205" spans="1:13" x14ac:dyDescent="0.3">
      <c r="A205" s="98"/>
      <c r="B205" s="99"/>
      <c r="C205" s="100" t="str">
        <f>IFERROR(VLOOKUP(Tabela9[[#This Row],[Produto]],produtos,3,0),"")</f>
        <v/>
      </c>
      <c r="D205" s="101" t="str">
        <f>IFERROR(Tabela9[[#This Row],[preço uni.compra]]*Tabela9[[#This Row],[Qtd]],"")</f>
        <v/>
      </c>
      <c r="F205" s="98"/>
      <c r="G205" s="98"/>
      <c r="H205" s="100" t="str">
        <f>IFERROR(VLOOKUP(Tabela10[[#This Row],[Produto]],produtos,5,0),"")</f>
        <v/>
      </c>
      <c r="I205" s="101" t="str">
        <f>IFERROR(Tabela10[[#This Row],[preço De venda]]*Tabela10[[#This Row],[Qtd]],"")</f>
        <v/>
      </c>
      <c r="M205" s="90"/>
    </row>
    <row r="206" spans="1:13" x14ac:dyDescent="0.3">
      <c r="A206" s="98"/>
      <c r="B206" s="99"/>
      <c r="C206" s="100" t="str">
        <f>IFERROR(VLOOKUP(Tabela9[[#This Row],[Produto]],produtos,3,0),"")</f>
        <v/>
      </c>
      <c r="D206" s="101" t="str">
        <f>IFERROR(Tabela9[[#This Row],[preço uni.compra]]*Tabela9[[#This Row],[Qtd]],"")</f>
        <v/>
      </c>
      <c r="F206" s="98"/>
      <c r="G206" s="98"/>
      <c r="H206" s="100" t="str">
        <f>IFERROR(VLOOKUP(Tabela10[[#This Row],[Produto]],produtos,5,0),"")</f>
        <v/>
      </c>
      <c r="I206" s="101" t="str">
        <f>IFERROR(Tabela10[[#This Row],[preço De venda]]*Tabela10[[#This Row],[Qtd]],"")</f>
        <v/>
      </c>
      <c r="M206" s="90"/>
    </row>
    <row r="207" spans="1:13" x14ac:dyDescent="0.3">
      <c r="A207" s="98"/>
      <c r="B207" s="99"/>
      <c r="C207" s="100" t="str">
        <f>IFERROR(VLOOKUP(Tabela9[[#This Row],[Produto]],produtos,3,0),"")</f>
        <v/>
      </c>
      <c r="D207" s="101" t="str">
        <f>IFERROR(Tabela9[[#This Row],[preço uni.compra]]*Tabela9[[#This Row],[Qtd]],"")</f>
        <v/>
      </c>
      <c r="F207" s="98"/>
      <c r="G207" s="98"/>
      <c r="H207" s="100" t="str">
        <f>IFERROR(VLOOKUP(Tabela10[[#This Row],[Produto]],produtos,5,0),"")</f>
        <v/>
      </c>
      <c r="I207" s="101" t="str">
        <f>IFERROR(Tabela10[[#This Row],[preço De venda]]*Tabela10[[#This Row],[Qtd]],"")</f>
        <v/>
      </c>
      <c r="M207" s="90"/>
    </row>
    <row r="208" spans="1:13" x14ac:dyDescent="0.3">
      <c r="A208" s="98"/>
      <c r="B208" s="99"/>
      <c r="C208" s="100" t="str">
        <f>IFERROR(VLOOKUP(Tabela9[[#This Row],[Produto]],produtos,3,0),"")</f>
        <v/>
      </c>
      <c r="D208" s="101" t="str">
        <f>IFERROR(Tabela9[[#This Row],[preço uni.compra]]*Tabela9[[#This Row],[Qtd]],"")</f>
        <v/>
      </c>
      <c r="F208" s="98"/>
      <c r="G208" s="98"/>
      <c r="H208" s="100" t="str">
        <f>IFERROR(VLOOKUP(Tabela10[[#This Row],[Produto]],produtos,5,0),"")</f>
        <v/>
      </c>
      <c r="I208" s="101" t="str">
        <f>IFERROR(Tabela10[[#This Row],[preço De venda]]*Tabela10[[#This Row],[Qtd]],"")</f>
        <v/>
      </c>
      <c r="M208" s="90"/>
    </row>
    <row r="209" spans="1:13" x14ac:dyDescent="0.3">
      <c r="A209" s="98"/>
      <c r="B209" s="99"/>
      <c r="C209" s="100" t="str">
        <f>IFERROR(VLOOKUP(Tabela9[[#This Row],[Produto]],produtos,3,0),"")</f>
        <v/>
      </c>
      <c r="D209" s="101" t="str">
        <f>IFERROR(Tabela9[[#This Row],[preço uni.compra]]*Tabela9[[#This Row],[Qtd]],"")</f>
        <v/>
      </c>
      <c r="F209" s="98"/>
      <c r="G209" s="98"/>
      <c r="H209" s="100" t="str">
        <f>IFERROR(VLOOKUP(Tabela10[[#This Row],[Produto]],produtos,5,0),"")</f>
        <v/>
      </c>
      <c r="I209" s="101" t="str">
        <f>IFERROR(Tabela10[[#This Row],[preço De venda]]*Tabela10[[#This Row],[Qtd]],"")</f>
        <v/>
      </c>
      <c r="M209" s="90"/>
    </row>
    <row r="210" spans="1:13" x14ac:dyDescent="0.3">
      <c r="A210" s="98"/>
      <c r="B210" s="99"/>
      <c r="C210" s="100" t="str">
        <f>IFERROR(VLOOKUP(Tabela9[[#This Row],[Produto]],produtos,3,0),"")</f>
        <v/>
      </c>
      <c r="D210" s="101" t="str">
        <f>IFERROR(Tabela9[[#This Row],[preço uni.compra]]*Tabela9[[#This Row],[Qtd]],"")</f>
        <v/>
      </c>
      <c r="F210" s="98"/>
      <c r="G210" s="98"/>
      <c r="H210" s="100" t="str">
        <f>IFERROR(VLOOKUP(Tabela10[[#This Row],[Produto]],produtos,5,0),"")</f>
        <v/>
      </c>
      <c r="I210" s="101" t="str">
        <f>IFERROR(Tabela10[[#This Row],[preço De venda]]*Tabela10[[#This Row],[Qtd]],"")</f>
        <v/>
      </c>
      <c r="M210" s="90"/>
    </row>
    <row r="211" spans="1:13" x14ac:dyDescent="0.3">
      <c r="A211" s="98"/>
      <c r="B211" s="99"/>
      <c r="C211" s="100" t="str">
        <f>IFERROR(VLOOKUP(Tabela9[[#This Row],[Produto]],produtos,3,0),"")</f>
        <v/>
      </c>
      <c r="D211" s="101" t="str">
        <f>IFERROR(Tabela9[[#This Row],[preço uni.compra]]*Tabela9[[#This Row],[Qtd]],"")</f>
        <v/>
      </c>
      <c r="F211" s="98"/>
      <c r="G211" s="98"/>
      <c r="H211" s="100" t="str">
        <f>IFERROR(VLOOKUP(Tabela10[[#This Row],[Produto]],produtos,5,0),"")</f>
        <v/>
      </c>
      <c r="I211" s="101" t="str">
        <f>IFERROR(Tabela10[[#This Row],[preço De venda]]*Tabela10[[#This Row],[Qtd]],"")</f>
        <v/>
      </c>
      <c r="M211" s="90"/>
    </row>
    <row r="212" spans="1:13" x14ac:dyDescent="0.3">
      <c r="A212" s="98"/>
      <c r="B212" s="99"/>
      <c r="C212" s="100" t="str">
        <f>IFERROR(VLOOKUP(Tabela9[[#This Row],[Produto]],produtos,3,0),"")</f>
        <v/>
      </c>
      <c r="D212" s="101" t="str">
        <f>IFERROR(Tabela9[[#This Row],[preço uni.compra]]*Tabela9[[#This Row],[Qtd]],"")</f>
        <v/>
      </c>
      <c r="F212" s="98"/>
      <c r="G212" s="98"/>
      <c r="H212" s="100" t="str">
        <f>IFERROR(VLOOKUP(Tabela10[[#This Row],[Produto]],produtos,5,0),"")</f>
        <v/>
      </c>
      <c r="I212" s="101" t="str">
        <f>IFERROR(Tabela10[[#This Row],[preço De venda]]*Tabela10[[#This Row],[Qtd]],"")</f>
        <v/>
      </c>
      <c r="M212" s="90"/>
    </row>
    <row r="213" spans="1:13" x14ac:dyDescent="0.3">
      <c r="A213" s="98"/>
      <c r="B213" s="99"/>
      <c r="C213" s="100" t="str">
        <f>IFERROR(VLOOKUP(Tabela9[[#This Row],[Produto]],produtos,3,0),"")</f>
        <v/>
      </c>
      <c r="D213" s="101" t="str">
        <f>IFERROR(Tabela9[[#This Row],[preço uni.compra]]*Tabela9[[#This Row],[Qtd]],"")</f>
        <v/>
      </c>
      <c r="F213" s="98"/>
      <c r="G213" s="98"/>
      <c r="H213" s="100" t="str">
        <f>IFERROR(VLOOKUP(Tabela10[[#This Row],[Produto]],produtos,5,0),"")</f>
        <v/>
      </c>
      <c r="I213" s="101" t="str">
        <f>IFERROR(Tabela10[[#This Row],[preço De venda]]*Tabela10[[#This Row],[Qtd]],"")</f>
        <v/>
      </c>
      <c r="M213" s="90"/>
    </row>
    <row r="214" spans="1:13" x14ac:dyDescent="0.3">
      <c r="A214" s="98"/>
      <c r="B214" s="99"/>
      <c r="C214" s="100" t="str">
        <f>IFERROR(VLOOKUP(Tabela9[[#This Row],[Produto]],produtos,3,0),"")</f>
        <v/>
      </c>
      <c r="D214" s="101" t="str">
        <f>IFERROR(Tabela9[[#This Row],[preço uni.compra]]*Tabela9[[#This Row],[Qtd]],"")</f>
        <v/>
      </c>
      <c r="F214" s="98"/>
      <c r="G214" s="98"/>
      <c r="H214" s="100" t="str">
        <f>IFERROR(VLOOKUP(Tabela10[[#This Row],[Produto]],produtos,5,0),"")</f>
        <v/>
      </c>
      <c r="I214" s="101" t="str">
        <f>IFERROR(Tabela10[[#This Row],[preço De venda]]*Tabela10[[#This Row],[Qtd]],"")</f>
        <v/>
      </c>
      <c r="M214" s="90"/>
    </row>
    <row r="215" spans="1:13" x14ac:dyDescent="0.3">
      <c r="A215" s="98"/>
      <c r="B215" s="99"/>
      <c r="C215" s="100" t="str">
        <f>IFERROR(VLOOKUP(Tabela9[[#This Row],[Produto]],produtos,3,0),"")</f>
        <v/>
      </c>
      <c r="D215" s="101" t="str">
        <f>IFERROR(Tabela9[[#This Row],[preço uni.compra]]*Tabela9[[#This Row],[Qtd]],"")</f>
        <v/>
      </c>
      <c r="F215" s="98"/>
      <c r="G215" s="98"/>
      <c r="H215" s="100" t="str">
        <f>IFERROR(VLOOKUP(Tabela10[[#This Row],[Produto]],produtos,5,0),"")</f>
        <v/>
      </c>
      <c r="I215" s="101" t="str">
        <f>IFERROR(Tabela10[[#This Row],[preço De venda]]*Tabela10[[#This Row],[Qtd]],"")</f>
        <v/>
      </c>
      <c r="M215" s="90"/>
    </row>
    <row r="216" spans="1:13" x14ac:dyDescent="0.3">
      <c r="A216" s="98"/>
      <c r="B216" s="99"/>
      <c r="C216" s="100" t="str">
        <f>IFERROR(VLOOKUP(Tabela9[[#This Row],[Produto]],produtos,3,0),"")</f>
        <v/>
      </c>
      <c r="D216" s="101" t="str">
        <f>IFERROR(Tabela9[[#This Row],[preço uni.compra]]*Tabela9[[#This Row],[Qtd]],"")</f>
        <v/>
      </c>
      <c r="F216" s="98"/>
      <c r="G216" s="98"/>
      <c r="H216" s="100" t="str">
        <f>IFERROR(VLOOKUP(Tabela10[[#This Row],[Produto]],produtos,5,0),"")</f>
        <v/>
      </c>
      <c r="I216" s="101" t="str">
        <f>IFERROR(Tabela10[[#This Row],[preço De venda]]*Tabela10[[#This Row],[Qtd]],"")</f>
        <v/>
      </c>
      <c r="M216" s="90"/>
    </row>
    <row r="217" spans="1:13" x14ac:dyDescent="0.3">
      <c r="A217" s="98"/>
      <c r="B217" s="99"/>
      <c r="C217" s="100" t="str">
        <f>IFERROR(VLOOKUP(Tabela9[[#This Row],[Produto]],produtos,3,0),"")</f>
        <v/>
      </c>
      <c r="D217" s="101" t="str">
        <f>IFERROR(Tabela9[[#This Row],[preço uni.compra]]*Tabela9[[#This Row],[Qtd]],"")</f>
        <v/>
      </c>
      <c r="F217" s="98"/>
      <c r="G217" s="98"/>
      <c r="H217" s="100" t="str">
        <f>IFERROR(VLOOKUP(Tabela10[[#This Row],[Produto]],produtos,5,0),"")</f>
        <v/>
      </c>
      <c r="I217" s="101" t="str">
        <f>IFERROR(Tabela10[[#This Row],[preço De venda]]*Tabela10[[#This Row],[Qtd]],"")</f>
        <v/>
      </c>
      <c r="M217" s="90"/>
    </row>
    <row r="218" spans="1:13" x14ac:dyDescent="0.3">
      <c r="A218" s="98"/>
      <c r="B218" s="99"/>
      <c r="C218" s="100" t="str">
        <f>IFERROR(VLOOKUP(Tabela9[[#This Row],[Produto]],produtos,3,0),"")</f>
        <v/>
      </c>
      <c r="D218" s="101" t="str">
        <f>IFERROR(Tabela9[[#This Row],[preço uni.compra]]*Tabela9[[#This Row],[Qtd]],"")</f>
        <v/>
      </c>
      <c r="F218" s="98"/>
      <c r="G218" s="98"/>
      <c r="H218" s="100" t="str">
        <f>IFERROR(VLOOKUP(Tabela10[[#This Row],[Produto]],produtos,5,0),"")</f>
        <v/>
      </c>
      <c r="I218" s="101" t="str">
        <f>IFERROR(Tabela10[[#This Row],[preço De venda]]*Tabela10[[#This Row],[Qtd]],"")</f>
        <v/>
      </c>
      <c r="M218" s="90"/>
    </row>
    <row r="219" spans="1:13" x14ac:dyDescent="0.3">
      <c r="A219" s="98"/>
      <c r="B219" s="99"/>
      <c r="C219" s="100" t="str">
        <f>IFERROR(VLOOKUP(Tabela9[[#This Row],[Produto]],produtos,3,0),"")</f>
        <v/>
      </c>
      <c r="D219" s="101" t="str">
        <f>IFERROR(Tabela9[[#This Row],[preço uni.compra]]*Tabela9[[#This Row],[Qtd]],"")</f>
        <v/>
      </c>
      <c r="F219" s="98"/>
      <c r="G219" s="98"/>
      <c r="H219" s="100" t="str">
        <f>IFERROR(VLOOKUP(Tabela10[[#This Row],[Produto]],produtos,5,0),"")</f>
        <v/>
      </c>
      <c r="I219" s="101" t="str">
        <f>IFERROR(Tabela10[[#This Row],[preço De venda]]*Tabela10[[#This Row],[Qtd]],"")</f>
        <v/>
      </c>
      <c r="M219" s="90"/>
    </row>
    <row r="220" spans="1:13" x14ac:dyDescent="0.3">
      <c r="A220" s="98"/>
      <c r="B220" s="99"/>
      <c r="C220" s="100" t="str">
        <f>IFERROR(VLOOKUP(Tabela9[[#This Row],[Produto]],produtos,3,0),"")</f>
        <v/>
      </c>
      <c r="D220" s="101" t="str">
        <f>IFERROR(Tabela9[[#This Row],[preço uni.compra]]*Tabela9[[#This Row],[Qtd]],"")</f>
        <v/>
      </c>
      <c r="F220" s="98"/>
      <c r="G220" s="98"/>
      <c r="H220" s="100" t="str">
        <f>IFERROR(VLOOKUP(Tabela10[[#This Row],[Produto]],produtos,5,0),"")</f>
        <v/>
      </c>
      <c r="I220" s="101" t="str">
        <f>IFERROR(Tabela10[[#This Row],[preço De venda]]*Tabela10[[#This Row],[Qtd]],"")</f>
        <v/>
      </c>
      <c r="M220" s="90"/>
    </row>
    <row r="221" spans="1:13" x14ac:dyDescent="0.3">
      <c r="A221" s="98"/>
      <c r="B221" s="99"/>
      <c r="C221" s="100" t="str">
        <f>IFERROR(VLOOKUP(Tabela9[[#This Row],[Produto]],produtos,3,0),"")</f>
        <v/>
      </c>
      <c r="D221" s="101" t="str">
        <f>IFERROR(Tabela9[[#This Row],[preço uni.compra]]*Tabela9[[#This Row],[Qtd]],"")</f>
        <v/>
      </c>
      <c r="F221" s="98"/>
      <c r="G221" s="98"/>
      <c r="H221" s="100" t="str">
        <f>IFERROR(VLOOKUP(Tabela10[[#This Row],[Produto]],produtos,5,0),"")</f>
        <v/>
      </c>
      <c r="I221" s="101" t="str">
        <f>IFERROR(Tabela10[[#This Row],[preço De venda]]*Tabela10[[#This Row],[Qtd]],"")</f>
        <v/>
      </c>
      <c r="M221" s="90"/>
    </row>
    <row r="222" spans="1:13" x14ac:dyDescent="0.3">
      <c r="A222" s="98"/>
      <c r="B222" s="99"/>
      <c r="C222" s="100" t="str">
        <f>IFERROR(VLOOKUP(Tabela9[[#This Row],[Produto]],produtos,3,0),"")</f>
        <v/>
      </c>
      <c r="D222" s="101" t="str">
        <f>IFERROR(Tabela9[[#This Row],[preço uni.compra]]*Tabela9[[#This Row],[Qtd]],"")</f>
        <v/>
      </c>
      <c r="F222" s="98"/>
      <c r="G222" s="98"/>
      <c r="H222" s="100" t="str">
        <f>IFERROR(VLOOKUP(Tabela10[[#This Row],[Produto]],produtos,5,0),"")</f>
        <v/>
      </c>
      <c r="I222" s="101" t="str">
        <f>IFERROR(Tabela10[[#This Row],[preço De venda]]*Tabela10[[#This Row],[Qtd]],"")</f>
        <v/>
      </c>
      <c r="M222" s="90"/>
    </row>
    <row r="223" spans="1:13" x14ac:dyDescent="0.3">
      <c r="A223" s="98"/>
      <c r="B223" s="99"/>
      <c r="C223" s="100" t="str">
        <f>IFERROR(VLOOKUP(Tabela9[[#This Row],[Produto]],produtos,3,0),"")</f>
        <v/>
      </c>
      <c r="D223" s="101" t="str">
        <f>IFERROR(Tabela9[[#This Row],[preço uni.compra]]*Tabela9[[#This Row],[Qtd]],"")</f>
        <v/>
      </c>
      <c r="F223" s="98"/>
      <c r="G223" s="98"/>
      <c r="H223" s="100" t="str">
        <f>IFERROR(VLOOKUP(Tabela10[[#This Row],[Produto]],produtos,5,0),"")</f>
        <v/>
      </c>
      <c r="I223" s="101" t="str">
        <f>IFERROR(Tabela10[[#This Row],[preço De venda]]*Tabela10[[#This Row],[Qtd]],"")</f>
        <v/>
      </c>
      <c r="M223" s="90"/>
    </row>
    <row r="224" spans="1:13" x14ac:dyDescent="0.3">
      <c r="A224" s="98"/>
      <c r="B224" s="99"/>
      <c r="C224" s="100" t="str">
        <f>IFERROR(VLOOKUP(Tabela9[[#This Row],[Produto]],produtos,3,0),"")</f>
        <v/>
      </c>
      <c r="D224" s="101" t="str">
        <f>IFERROR(Tabela9[[#This Row],[preço uni.compra]]*Tabela9[[#This Row],[Qtd]],"")</f>
        <v/>
      </c>
      <c r="F224" s="98"/>
      <c r="G224" s="98"/>
      <c r="H224" s="100" t="str">
        <f>IFERROR(VLOOKUP(Tabela10[[#This Row],[Produto]],produtos,5,0),"")</f>
        <v/>
      </c>
      <c r="I224" s="101" t="str">
        <f>IFERROR(Tabela10[[#This Row],[preço De venda]]*Tabela10[[#This Row],[Qtd]],"")</f>
        <v/>
      </c>
      <c r="M224" s="90"/>
    </row>
    <row r="225" spans="1:13" x14ac:dyDescent="0.3">
      <c r="A225" s="98"/>
      <c r="B225" s="99"/>
      <c r="C225" s="100" t="str">
        <f>IFERROR(VLOOKUP(Tabela9[[#This Row],[Produto]],produtos,3,0),"")</f>
        <v/>
      </c>
      <c r="D225" s="101" t="str">
        <f>IFERROR(Tabela9[[#This Row],[preço uni.compra]]*Tabela9[[#This Row],[Qtd]],"")</f>
        <v/>
      </c>
      <c r="F225" s="98"/>
      <c r="G225" s="98"/>
      <c r="H225" s="100" t="str">
        <f>IFERROR(VLOOKUP(Tabela10[[#This Row],[Produto]],produtos,5,0),"")</f>
        <v/>
      </c>
      <c r="I225" s="101" t="str">
        <f>IFERROR(Tabela10[[#This Row],[preço De venda]]*Tabela10[[#This Row],[Qtd]],"")</f>
        <v/>
      </c>
      <c r="M225" s="90"/>
    </row>
    <row r="226" spans="1:13" x14ac:dyDescent="0.3">
      <c r="A226" s="98"/>
      <c r="B226" s="99"/>
      <c r="C226" s="100" t="str">
        <f>IFERROR(VLOOKUP(Tabela9[[#This Row],[Produto]],produtos,3,0),"")</f>
        <v/>
      </c>
      <c r="D226" s="101" t="str">
        <f>IFERROR(Tabela9[[#This Row],[preço uni.compra]]*Tabela9[[#This Row],[Qtd]],"")</f>
        <v/>
      </c>
      <c r="F226" s="98"/>
      <c r="G226" s="98"/>
      <c r="H226" s="100" t="str">
        <f>IFERROR(VLOOKUP(Tabela10[[#This Row],[Produto]],produtos,5,0),"")</f>
        <v/>
      </c>
      <c r="I226" s="101" t="str">
        <f>IFERROR(Tabela10[[#This Row],[preço De venda]]*Tabela10[[#This Row],[Qtd]],"")</f>
        <v/>
      </c>
      <c r="M226" s="90"/>
    </row>
    <row r="227" spans="1:13" x14ac:dyDescent="0.3">
      <c r="A227" s="98"/>
      <c r="B227" s="99"/>
      <c r="C227" s="100" t="str">
        <f>IFERROR(VLOOKUP(Tabela9[[#This Row],[Produto]],produtos,3,0),"")</f>
        <v/>
      </c>
      <c r="D227" s="101" t="str">
        <f>IFERROR(Tabela9[[#This Row],[preço uni.compra]]*Tabela9[[#This Row],[Qtd]],"")</f>
        <v/>
      </c>
      <c r="F227" s="98"/>
      <c r="G227" s="98"/>
      <c r="H227" s="100" t="str">
        <f>IFERROR(VLOOKUP(Tabela10[[#This Row],[Produto]],produtos,5,0),"")</f>
        <v/>
      </c>
      <c r="I227" s="101" t="str">
        <f>IFERROR(Tabela10[[#This Row],[preço De venda]]*Tabela10[[#This Row],[Qtd]],"")</f>
        <v/>
      </c>
      <c r="M227" s="90"/>
    </row>
    <row r="228" spans="1:13" x14ac:dyDescent="0.3">
      <c r="A228" s="98"/>
      <c r="B228" s="99"/>
      <c r="C228" s="100" t="str">
        <f>IFERROR(VLOOKUP(Tabela9[[#This Row],[Produto]],produtos,3,0),"")</f>
        <v/>
      </c>
      <c r="D228" s="101" t="str">
        <f>IFERROR(Tabela9[[#This Row],[preço uni.compra]]*Tabela9[[#This Row],[Qtd]],"")</f>
        <v/>
      </c>
      <c r="F228" s="98"/>
      <c r="G228" s="98"/>
      <c r="H228" s="100" t="str">
        <f>IFERROR(VLOOKUP(Tabela10[[#This Row],[Produto]],produtos,5,0),"")</f>
        <v/>
      </c>
      <c r="I228" s="101" t="str">
        <f>IFERROR(Tabela10[[#This Row],[preço De venda]]*Tabela10[[#This Row],[Qtd]],"")</f>
        <v/>
      </c>
      <c r="M228" s="90"/>
    </row>
    <row r="229" spans="1:13" x14ac:dyDescent="0.3">
      <c r="A229" s="98"/>
      <c r="B229" s="99"/>
      <c r="C229" s="100" t="str">
        <f>IFERROR(VLOOKUP(Tabela9[[#This Row],[Produto]],produtos,3,0),"")</f>
        <v/>
      </c>
      <c r="D229" s="101" t="str">
        <f>IFERROR(Tabela9[[#This Row],[preço uni.compra]]*Tabela9[[#This Row],[Qtd]],"")</f>
        <v/>
      </c>
      <c r="F229" s="98"/>
      <c r="G229" s="98"/>
      <c r="H229" s="100" t="str">
        <f>IFERROR(VLOOKUP(Tabela10[[#This Row],[Produto]],produtos,5,0),"")</f>
        <v/>
      </c>
      <c r="I229" s="101" t="str">
        <f>IFERROR(Tabela10[[#This Row],[preço De venda]]*Tabela10[[#This Row],[Qtd]],"")</f>
        <v/>
      </c>
      <c r="M229" s="90"/>
    </row>
    <row r="230" spans="1:13" x14ac:dyDescent="0.3">
      <c r="A230" s="98"/>
      <c r="B230" s="99"/>
      <c r="C230" s="100" t="str">
        <f>IFERROR(VLOOKUP(Tabela9[[#This Row],[Produto]],produtos,3,0),"")</f>
        <v/>
      </c>
      <c r="D230" s="101" t="str">
        <f>IFERROR(Tabela9[[#This Row],[preço uni.compra]]*Tabela9[[#This Row],[Qtd]],"")</f>
        <v/>
      </c>
      <c r="F230" s="98"/>
      <c r="G230" s="98"/>
      <c r="H230" s="100" t="str">
        <f>IFERROR(VLOOKUP(Tabela10[[#This Row],[Produto]],produtos,5,0),"")</f>
        <v/>
      </c>
      <c r="I230" s="101" t="str">
        <f>IFERROR(Tabela10[[#This Row],[preço De venda]]*Tabela10[[#This Row],[Qtd]],"")</f>
        <v/>
      </c>
      <c r="M230" s="90"/>
    </row>
    <row r="231" spans="1:13" x14ac:dyDescent="0.3">
      <c r="A231" s="98"/>
      <c r="B231" s="99"/>
      <c r="C231" s="100" t="str">
        <f>IFERROR(VLOOKUP(Tabela9[[#This Row],[Produto]],produtos,3,0),"")</f>
        <v/>
      </c>
      <c r="D231" s="101" t="str">
        <f>IFERROR(Tabela9[[#This Row],[preço uni.compra]]*Tabela9[[#This Row],[Qtd]],"")</f>
        <v/>
      </c>
      <c r="F231" s="98"/>
      <c r="G231" s="98"/>
      <c r="H231" s="100" t="str">
        <f>IFERROR(VLOOKUP(Tabela10[[#This Row],[Produto]],produtos,5,0),"")</f>
        <v/>
      </c>
      <c r="I231" s="101" t="str">
        <f>IFERROR(Tabela10[[#This Row],[preço De venda]]*Tabela10[[#This Row],[Qtd]],"")</f>
        <v/>
      </c>
      <c r="M231" s="90"/>
    </row>
    <row r="232" spans="1:13" x14ac:dyDescent="0.3">
      <c r="A232" s="98"/>
      <c r="B232" s="99"/>
      <c r="C232" s="100" t="str">
        <f>IFERROR(VLOOKUP(Tabela9[[#This Row],[Produto]],produtos,3,0),"")</f>
        <v/>
      </c>
      <c r="D232" s="101" t="str">
        <f>IFERROR(Tabela9[[#This Row],[preço uni.compra]]*Tabela9[[#This Row],[Qtd]],"")</f>
        <v/>
      </c>
      <c r="F232" s="98"/>
      <c r="G232" s="98"/>
      <c r="H232" s="100" t="str">
        <f>IFERROR(VLOOKUP(Tabela10[[#This Row],[Produto]],produtos,5,0),"")</f>
        <v/>
      </c>
      <c r="I232" s="101" t="str">
        <f>IFERROR(Tabela10[[#This Row],[preço De venda]]*Tabela10[[#This Row],[Qtd]],"")</f>
        <v/>
      </c>
      <c r="M232" s="90"/>
    </row>
    <row r="233" spans="1:13" x14ac:dyDescent="0.3">
      <c r="A233" s="98"/>
      <c r="B233" s="99"/>
      <c r="C233" s="100" t="str">
        <f>IFERROR(VLOOKUP(Tabela9[[#This Row],[Produto]],produtos,3,0),"")</f>
        <v/>
      </c>
      <c r="D233" s="101" t="str">
        <f>IFERROR(Tabela9[[#This Row],[preço uni.compra]]*Tabela9[[#This Row],[Qtd]],"")</f>
        <v/>
      </c>
      <c r="F233" s="98"/>
      <c r="G233" s="98"/>
      <c r="H233" s="100" t="str">
        <f>IFERROR(VLOOKUP(Tabela10[[#This Row],[Produto]],produtos,5,0),"")</f>
        <v/>
      </c>
      <c r="I233" s="101" t="str">
        <f>IFERROR(Tabela10[[#This Row],[preço De venda]]*Tabela10[[#This Row],[Qtd]],"")</f>
        <v/>
      </c>
      <c r="M233" s="90"/>
    </row>
    <row r="234" spans="1:13" x14ac:dyDescent="0.3">
      <c r="A234" s="98"/>
      <c r="B234" s="99"/>
      <c r="C234" s="100" t="str">
        <f>IFERROR(VLOOKUP(Tabela9[[#This Row],[Produto]],produtos,3,0),"")</f>
        <v/>
      </c>
      <c r="D234" s="101" t="str">
        <f>IFERROR(Tabela9[[#This Row],[preço uni.compra]]*Tabela9[[#This Row],[Qtd]],"")</f>
        <v/>
      </c>
      <c r="F234" s="98"/>
      <c r="G234" s="98"/>
      <c r="H234" s="100" t="str">
        <f>IFERROR(VLOOKUP(Tabela10[[#This Row],[Produto]],produtos,5,0),"")</f>
        <v/>
      </c>
      <c r="I234" s="101" t="str">
        <f>IFERROR(Tabela10[[#This Row],[preço De venda]]*Tabela10[[#This Row],[Qtd]],"")</f>
        <v/>
      </c>
      <c r="M234" s="90"/>
    </row>
    <row r="235" spans="1:13" x14ac:dyDescent="0.3">
      <c r="A235" s="98"/>
      <c r="B235" s="99"/>
      <c r="C235" s="100" t="str">
        <f>IFERROR(VLOOKUP(Tabela9[[#This Row],[Produto]],produtos,3,0),"")</f>
        <v/>
      </c>
      <c r="D235" s="101" t="str">
        <f>IFERROR(Tabela9[[#This Row],[preço uni.compra]]*Tabela9[[#This Row],[Qtd]],"")</f>
        <v/>
      </c>
      <c r="F235" s="98"/>
      <c r="G235" s="98"/>
      <c r="H235" s="100" t="str">
        <f>IFERROR(VLOOKUP(Tabela10[[#This Row],[Produto]],produtos,5,0),"")</f>
        <v/>
      </c>
      <c r="I235" s="101" t="str">
        <f>IFERROR(Tabela10[[#This Row],[preço De venda]]*Tabela10[[#This Row],[Qtd]],"")</f>
        <v/>
      </c>
      <c r="M235" s="90"/>
    </row>
    <row r="236" spans="1:13" x14ac:dyDescent="0.3">
      <c r="A236" s="98"/>
      <c r="B236" s="99"/>
      <c r="C236" s="100" t="str">
        <f>IFERROR(VLOOKUP(Tabela9[[#This Row],[Produto]],produtos,3,0),"")</f>
        <v/>
      </c>
      <c r="D236" s="101" t="str">
        <f>IFERROR(Tabela9[[#This Row],[preço uni.compra]]*Tabela9[[#This Row],[Qtd]],"")</f>
        <v/>
      </c>
      <c r="F236" s="98"/>
      <c r="G236" s="98"/>
      <c r="H236" s="100" t="str">
        <f>IFERROR(VLOOKUP(Tabela10[[#This Row],[Produto]],produtos,5,0),"")</f>
        <v/>
      </c>
      <c r="I236" s="101" t="str">
        <f>IFERROR(Tabela10[[#This Row],[preço De venda]]*Tabela10[[#This Row],[Qtd]],"")</f>
        <v/>
      </c>
      <c r="M236" s="90"/>
    </row>
    <row r="237" spans="1:13" x14ac:dyDescent="0.3">
      <c r="A237" s="98"/>
      <c r="B237" s="99"/>
      <c r="C237" s="100" t="str">
        <f>IFERROR(VLOOKUP(Tabela9[[#This Row],[Produto]],produtos,3,0),"")</f>
        <v/>
      </c>
      <c r="D237" s="101" t="str">
        <f>IFERROR(Tabela9[[#This Row],[preço uni.compra]]*Tabela9[[#This Row],[Qtd]],"")</f>
        <v/>
      </c>
      <c r="F237" s="98"/>
      <c r="G237" s="98"/>
      <c r="H237" s="100" t="str">
        <f>IFERROR(VLOOKUP(Tabela10[[#This Row],[Produto]],produtos,5,0),"")</f>
        <v/>
      </c>
      <c r="I237" s="101" t="str">
        <f>IFERROR(Tabela10[[#This Row],[preço De venda]]*Tabela10[[#This Row],[Qtd]],"")</f>
        <v/>
      </c>
      <c r="M237" s="90"/>
    </row>
    <row r="238" spans="1:13" x14ac:dyDescent="0.3">
      <c r="A238" s="98"/>
      <c r="B238" s="99"/>
      <c r="C238" s="100" t="str">
        <f>IFERROR(VLOOKUP(Tabela9[[#This Row],[Produto]],produtos,3,0),"")</f>
        <v/>
      </c>
      <c r="D238" s="101" t="str">
        <f>IFERROR(Tabela9[[#This Row],[preço uni.compra]]*Tabela9[[#This Row],[Qtd]],"")</f>
        <v/>
      </c>
      <c r="F238" s="98"/>
      <c r="G238" s="98"/>
      <c r="H238" s="100" t="str">
        <f>IFERROR(VLOOKUP(Tabela10[[#This Row],[Produto]],produtos,5,0),"")</f>
        <v/>
      </c>
      <c r="I238" s="101" t="str">
        <f>IFERROR(Tabela10[[#This Row],[preço De venda]]*Tabela10[[#This Row],[Qtd]],"")</f>
        <v/>
      </c>
      <c r="M238" s="90"/>
    </row>
    <row r="239" spans="1:13" x14ac:dyDescent="0.3">
      <c r="A239" s="98"/>
      <c r="B239" s="99"/>
      <c r="C239" s="100" t="str">
        <f>IFERROR(VLOOKUP(Tabela9[[#This Row],[Produto]],produtos,3,0),"")</f>
        <v/>
      </c>
      <c r="D239" s="101" t="str">
        <f>IFERROR(Tabela9[[#This Row],[preço uni.compra]]*Tabela9[[#This Row],[Qtd]],"")</f>
        <v/>
      </c>
      <c r="F239" s="98"/>
      <c r="G239" s="98"/>
      <c r="H239" s="100" t="str">
        <f>IFERROR(VLOOKUP(Tabela10[[#This Row],[Produto]],produtos,5,0),"")</f>
        <v/>
      </c>
      <c r="I239" s="101" t="str">
        <f>IFERROR(Tabela10[[#This Row],[preço De venda]]*Tabela10[[#This Row],[Qtd]],"")</f>
        <v/>
      </c>
      <c r="M239" s="90"/>
    </row>
    <row r="240" spans="1:13" x14ac:dyDescent="0.3">
      <c r="A240" s="98"/>
      <c r="B240" s="99"/>
      <c r="C240" s="100" t="str">
        <f>IFERROR(VLOOKUP(Tabela9[[#This Row],[Produto]],produtos,3,0),"")</f>
        <v/>
      </c>
      <c r="D240" s="101" t="str">
        <f>IFERROR(Tabela9[[#This Row],[preço uni.compra]]*Tabela9[[#This Row],[Qtd]],"")</f>
        <v/>
      </c>
      <c r="F240" s="98"/>
      <c r="G240" s="98"/>
      <c r="H240" s="100" t="str">
        <f>IFERROR(VLOOKUP(Tabela10[[#This Row],[Produto]],produtos,5,0),"")</f>
        <v/>
      </c>
      <c r="I240" s="101" t="str">
        <f>IFERROR(Tabela10[[#This Row],[preço De venda]]*Tabela10[[#This Row],[Qtd]],"")</f>
        <v/>
      </c>
      <c r="M240" s="90"/>
    </row>
    <row r="241" spans="1:13" x14ac:dyDescent="0.3">
      <c r="A241" s="98"/>
      <c r="B241" s="99"/>
      <c r="C241" s="100" t="str">
        <f>IFERROR(VLOOKUP(Tabela9[[#This Row],[Produto]],produtos,3,0),"")</f>
        <v/>
      </c>
      <c r="D241" s="101" t="str">
        <f>IFERROR(Tabela9[[#This Row],[preço uni.compra]]*Tabela9[[#This Row],[Qtd]],"")</f>
        <v/>
      </c>
      <c r="F241" s="98"/>
      <c r="G241" s="98"/>
      <c r="H241" s="100" t="str">
        <f>IFERROR(VLOOKUP(Tabela10[[#This Row],[Produto]],produtos,5,0),"")</f>
        <v/>
      </c>
      <c r="I241" s="101" t="str">
        <f>IFERROR(Tabela10[[#This Row],[preço De venda]]*Tabela10[[#This Row],[Qtd]],"")</f>
        <v/>
      </c>
      <c r="M241" s="90"/>
    </row>
    <row r="242" spans="1:13" x14ac:dyDescent="0.3">
      <c r="A242" s="98"/>
      <c r="B242" s="99"/>
      <c r="C242" s="100" t="str">
        <f>IFERROR(VLOOKUP(Tabela9[[#This Row],[Produto]],produtos,3,0),"")</f>
        <v/>
      </c>
      <c r="D242" s="101" t="str">
        <f>IFERROR(Tabela9[[#This Row],[preço uni.compra]]*Tabela9[[#This Row],[Qtd]],"")</f>
        <v/>
      </c>
      <c r="F242" s="98"/>
      <c r="G242" s="98"/>
      <c r="H242" s="100" t="str">
        <f>IFERROR(VLOOKUP(Tabela10[[#This Row],[Produto]],produtos,5,0),"")</f>
        <v/>
      </c>
      <c r="I242" s="101" t="str">
        <f>IFERROR(Tabela10[[#This Row],[preço De venda]]*Tabela10[[#This Row],[Qtd]],"")</f>
        <v/>
      </c>
      <c r="M242" s="90"/>
    </row>
    <row r="243" spans="1:13" x14ac:dyDescent="0.3">
      <c r="A243" s="98"/>
      <c r="B243" s="99"/>
      <c r="C243" s="100" t="str">
        <f>IFERROR(VLOOKUP(Tabela9[[#This Row],[Produto]],produtos,3,0),"")</f>
        <v/>
      </c>
      <c r="D243" s="101" t="str">
        <f>IFERROR(Tabela9[[#This Row],[preço uni.compra]]*Tabela9[[#This Row],[Qtd]],"")</f>
        <v/>
      </c>
      <c r="F243" s="98"/>
      <c r="G243" s="98"/>
      <c r="H243" s="100" t="str">
        <f>IFERROR(VLOOKUP(Tabela10[[#This Row],[Produto]],produtos,5,0),"")</f>
        <v/>
      </c>
      <c r="I243" s="101" t="str">
        <f>IFERROR(Tabela10[[#This Row],[preço De venda]]*Tabela10[[#This Row],[Qtd]],"")</f>
        <v/>
      </c>
      <c r="M243" s="90"/>
    </row>
    <row r="244" spans="1:13" x14ac:dyDescent="0.3">
      <c r="A244" s="98"/>
      <c r="B244" s="99"/>
      <c r="C244" s="100" t="str">
        <f>IFERROR(VLOOKUP(Tabela9[[#This Row],[Produto]],produtos,3,0),"")</f>
        <v/>
      </c>
      <c r="D244" s="101" t="str">
        <f>IFERROR(Tabela9[[#This Row],[preço uni.compra]]*Tabela9[[#This Row],[Qtd]],"")</f>
        <v/>
      </c>
      <c r="F244" s="98"/>
      <c r="G244" s="98"/>
      <c r="H244" s="100" t="str">
        <f>IFERROR(VLOOKUP(Tabela10[[#This Row],[Produto]],produtos,5,0),"")</f>
        <v/>
      </c>
      <c r="I244" s="101" t="str">
        <f>IFERROR(Tabela10[[#This Row],[preço De venda]]*Tabela10[[#This Row],[Qtd]],"")</f>
        <v/>
      </c>
      <c r="M244" s="90"/>
    </row>
    <row r="245" spans="1:13" x14ac:dyDescent="0.3">
      <c r="A245" s="98"/>
      <c r="B245" s="99"/>
      <c r="C245" s="100" t="str">
        <f>IFERROR(VLOOKUP(Tabela9[[#This Row],[Produto]],produtos,3,0),"")</f>
        <v/>
      </c>
      <c r="D245" s="101" t="str">
        <f>IFERROR(Tabela9[[#This Row],[preço uni.compra]]*Tabela9[[#This Row],[Qtd]],"")</f>
        <v/>
      </c>
      <c r="F245" s="98"/>
      <c r="G245" s="98"/>
      <c r="H245" s="100" t="str">
        <f>IFERROR(VLOOKUP(Tabela10[[#This Row],[Produto]],produtos,5,0),"")</f>
        <v/>
      </c>
      <c r="I245" s="101" t="str">
        <f>IFERROR(Tabela10[[#This Row],[preço De venda]]*Tabela10[[#This Row],[Qtd]],"")</f>
        <v/>
      </c>
      <c r="M245" s="90"/>
    </row>
    <row r="246" spans="1:13" x14ac:dyDescent="0.3">
      <c r="A246" s="98"/>
      <c r="B246" s="99"/>
      <c r="C246" s="100" t="str">
        <f>IFERROR(VLOOKUP(Tabela9[[#This Row],[Produto]],produtos,3,0),"")</f>
        <v/>
      </c>
      <c r="D246" s="101" t="str">
        <f>IFERROR(Tabela9[[#This Row],[preço uni.compra]]*Tabela9[[#This Row],[Qtd]],"")</f>
        <v/>
      </c>
      <c r="F246" s="98"/>
      <c r="G246" s="98"/>
      <c r="H246" s="100" t="str">
        <f>IFERROR(VLOOKUP(Tabela10[[#This Row],[Produto]],produtos,5,0),"")</f>
        <v/>
      </c>
      <c r="I246" s="101" t="str">
        <f>IFERROR(Tabela10[[#This Row],[preço De venda]]*Tabela10[[#This Row],[Qtd]],"")</f>
        <v/>
      </c>
      <c r="M246" s="90"/>
    </row>
    <row r="247" spans="1:13" x14ac:dyDescent="0.3">
      <c r="A247" s="98"/>
      <c r="B247" s="99"/>
      <c r="C247" s="100" t="str">
        <f>IFERROR(VLOOKUP(Tabela9[[#This Row],[Produto]],produtos,3,0),"")</f>
        <v/>
      </c>
      <c r="D247" s="101" t="str">
        <f>IFERROR(Tabela9[[#This Row],[preço uni.compra]]*Tabela9[[#This Row],[Qtd]],"")</f>
        <v/>
      </c>
      <c r="F247" s="98"/>
      <c r="G247" s="98"/>
      <c r="H247" s="100" t="str">
        <f>IFERROR(VLOOKUP(Tabela10[[#This Row],[Produto]],produtos,5,0),"")</f>
        <v/>
      </c>
      <c r="I247" s="101" t="str">
        <f>IFERROR(Tabela10[[#This Row],[preço De venda]]*Tabela10[[#This Row],[Qtd]],"")</f>
        <v/>
      </c>
      <c r="M247" s="90"/>
    </row>
    <row r="248" spans="1:13" x14ac:dyDescent="0.3">
      <c r="A248" s="98"/>
      <c r="B248" s="99"/>
      <c r="C248" s="100" t="str">
        <f>IFERROR(VLOOKUP(Tabela9[[#This Row],[Produto]],produtos,3,0),"")</f>
        <v/>
      </c>
      <c r="D248" s="101" t="str">
        <f>IFERROR(Tabela9[[#This Row],[preço uni.compra]]*Tabela9[[#This Row],[Qtd]],"")</f>
        <v/>
      </c>
      <c r="F248" s="98"/>
      <c r="G248" s="98"/>
      <c r="H248" s="100" t="str">
        <f>IFERROR(VLOOKUP(Tabela10[[#This Row],[Produto]],produtos,5,0),"")</f>
        <v/>
      </c>
      <c r="I248" s="101" t="str">
        <f>IFERROR(Tabela10[[#This Row],[preço De venda]]*Tabela10[[#This Row],[Qtd]],"")</f>
        <v/>
      </c>
      <c r="M248" s="90"/>
    </row>
    <row r="249" spans="1:13" x14ac:dyDescent="0.3">
      <c r="A249" s="98"/>
      <c r="B249" s="99"/>
      <c r="C249" s="100" t="str">
        <f>IFERROR(VLOOKUP(Tabela9[[#This Row],[Produto]],produtos,3,0),"")</f>
        <v/>
      </c>
      <c r="D249" s="101" t="str">
        <f>IFERROR(Tabela9[[#This Row],[preço uni.compra]]*Tabela9[[#This Row],[Qtd]],"")</f>
        <v/>
      </c>
      <c r="F249" s="98"/>
      <c r="G249" s="98"/>
      <c r="H249" s="100" t="str">
        <f>IFERROR(VLOOKUP(Tabela10[[#This Row],[Produto]],produtos,5,0),"")</f>
        <v/>
      </c>
      <c r="I249" s="101" t="str">
        <f>IFERROR(Tabela10[[#This Row],[preço De venda]]*Tabela10[[#This Row],[Qtd]],"")</f>
        <v/>
      </c>
      <c r="M249" s="90"/>
    </row>
    <row r="250" spans="1:13" x14ac:dyDescent="0.3">
      <c r="A250" s="98"/>
      <c r="B250" s="99"/>
      <c r="C250" s="100" t="str">
        <f>IFERROR(VLOOKUP(Tabela9[[#This Row],[Produto]],produtos,3,0),"")</f>
        <v/>
      </c>
      <c r="D250" s="101" t="str">
        <f>IFERROR(Tabela9[[#This Row],[preço uni.compra]]*Tabela9[[#This Row],[Qtd]],"")</f>
        <v/>
      </c>
      <c r="F250" s="98"/>
      <c r="G250" s="98"/>
      <c r="H250" s="100" t="str">
        <f>IFERROR(VLOOKUP(Tabela10[[#This Row],[Produto]],produtos,5,0),"")</f>
        <v/>
      </c>
      <c r="I250" s="101" t="str">
        <f>IFERROR(Tabela10[[#This Row],[preço De venda]]*Tabela10[[#This Row],[Qtd]],"")</f>
        <v/>
      </c>
      <c r="M250" s="90"/>
    </row>
    <row r="251" spans="1:13" x14ac:dyDescent="0.3">
      <c r="A251" s="98"/>
      <c r="B251" s="99"/>
      <c r="C251" s="100" t="str">
        <f>IFERROR(VLOOKUP(Tabela9[[#This Row],[Produto]],produtos,3,0),"")</f>
        <v/>
      </c>
      <c r="D251" s="101" t="str">
        <f>IFERROR(Tabela9[[#This Row],[preço uni.compra]]*Tabela9[[#This Row],[Qtd]],"")</f>
        <v/>
      </c>
      <c r="F251" s="98"/>
      <c r="G251" s="98"/>
      <c r="H251" s="100" t="str">
        <f>IFERROR(VLOOKUP(Tabela10[[#This Row],[Produto]],produtos,5,0),"")</f>
        <v/>
      </c>
      <c r="I251" s="101" t="str">
        <f>IFERROR(Tabela10[[#This Row],[preço De venda]]*Tabela10[[#This Row],[Qtd]],"")</f>
        <v/>
      </c>
      <c r="M251" s="90"/>
    </row>
    <row r="252" spans="1:13" x14ac:dyDescent="0.3">
      <c r="A252" s="98"/>
      <c r="B252" s="99"/>
      <c r="C252" s="100" t="str">
        <f>IFERROR(VLOOKUP(Tabela9[[#This Row],[Produto]],produtos,3,0),"")</f>
        <v/>
      </c>
      <c r="D252" s="101" t="str">
        <f>IFERROR(Tabela9[[#This Row],[preço uni.compra]]*Tabela9[[#This Row],[Qtd]],"")</f>
        <v/>
      </c>
      <c r="F252" s="98"/>
      <c r="G252" s="98"/>
      <c r="H252" s="100" t="str">
        <f>IFERROR(VLOOKUP(Tabela10[[#This Row],[Produto]],produtos,5,0),"")</f>
        <v/>
      </c>
      <c r="I252" s="101" t="str">
        <f>IFERROR(Tabela10[[#This Row],[preço De venda]]*Tabela10[[#This Row],[Qtd]],"")</f>
        <v/>
      </c>
      <c r="M252" s="90"/>
    </row>
    <row r="253" spans="1:13" x14ac:dyDescent="0.3">
      <c r="A253" s="98"/>
      <c r="B253" s="99"/>
      <c r="C253" s="100" t="str">
        <f>IFERROR(VLOOKUP(Tabela9[[#This Row],[Produto]],produtos,3,0),"")</f>
        <v/>
      </c>
      <c r="D253" s="101" t="str">
        <f>IFERROR(Tabela9[[#This Row],[preço uni.compra]]*Tabela9[[#This Row],[Qtd]],"")</f>
        <v/>
      </c>
      <c r="F253" s="98"/>
      <c r="G253" s="98"/>
      <c r="H253" s="100" t="str">
        <f>IFERROR(VLOOKUP(Tabela10[[#This Row],[Produto]],produtos,5,0),"")</f>
        <v/>
      </c>
      <c r="I253" s="101" t="str">
        <f>IFERROR(Tabela10[[#This Row],[preço De venda]]*Tabela10[[#This Row],[Qtd]],"")</f>
        <v/>
      </c>
      <c r="M253" s="90"/>
    </row>
    <row r="254" spans="1:13" x14ac:dyDescent="0.3">
      <c r="A254" s="98"/>
      <c r="B254" s="99"/>
      <c r="C254" s="100" t="str">
        <f>IFERROR(VLOOKUP(Tabela9[[#This Row],[Produto]],produtos,3,0),"")</f>
        <v/>
      </c>
      <c r="D254" s="101" t="str">
        <f>IFERROR(Tabela9[[#This Row],[preço uni.compra]]*Tabela9[[#This Row],[Qtd]],"")</f>
        <v/>
      </c>
      <c r="F254" s="98"/>
      <c r="G254" s="98"/>
      <c r="H254" s="100" t="str">
        <f>IFERROR(VLOOKUP(Tabela10[[#This Row],[Produto]],produtos,5,0),"")</f>
        <v/>
      </c>
      <c r="I254" s="101" t="str">
        <f>IFERROR(Tabela10[[#This Row],[preço De venda]]*Tabela10[[#This Row],[Qtd]],"")</f>
        <v/>
      </c>
      <c r="M254" s="90"/>
    </row>
    <row r="255" spans="1:13" x14ac:dyDescent="0.3">
      <c r="A255" s="98"/>
      <c r="B255" s="99"/>
      <c r="C255" s="100" t="str">
        <f>IFERROR(VLOOKUP(Tabela9[[#This Row],[Produto]],produtos,3,0),"")</f>
        <v/>
      </c>
      <c r="D255" s="101" t="str">
        <f>IFERROR(Tabela9[[#This Row],[preço uni.compra]]*Tabela9[[#This Row],[Qtd]],"")</f>
        <v/>
      </c>
      <c r="F255" s="98"/>
      <c r="G255" s="98"/>
      <c r="H255" s="100" t="str">
        <f>IFERROR(VLOOKUP(Tabela10[[#This Row],[Produto]],produtos,5,0),"")</f>
        <v/>
      </c>
      <c r="I255" s="101" t="str">
        <f>IFERROR(Tabela10[[#This Row],[preço De venda]]*Tabela10[[#This Row],[Qtd]],"")</f>
        <v/>
      </c>
      <c r="M255" s="90"/>
    </row>
    <row r="256" spans="1:13" x14ac:dyDescent="0.3">
      <c r="A256" s="98"/>
      <c r="B256" s="99"/>
      <c r="C256" s="100" t="str">
        <f>IFERROR(VLOOKUP(Tabela9[[#This Row],[Produto]],produtos,3,0),"")</f>
        <v/>
      </c>
      <c r="D256" s="101" t="str">
        <f>IFERROR(Tabela9[[#This Row],[preço uni.compra]]*Tabela9[[#This Row],[Qtd]],"")</f>
        <v/>
      </c>
      <c r="F256" s="98"/>
      <c r="G256" s="98"/>
      <c r="H256" s="100" t="str">
        <f>IFERROR(VLOOKUP(Tabela10[[#This Row],[Produto]],produtos,5,0),"")</f>
        <v/>
      </c>
      <c r="I256" s="101" t="str">
        <f>IFERROR(Tabela10[[#This Row],[preço De venda]]*Tabela10[[#This Row],[Qtd]],"")</f>
        <v/>
      </c>
      <c r="M256" s="90"/>
    </row>
    <row r="257" spans="1:13" x14ac:dyDescent="0.3">
      <c r="A257" s="98"/>
      <c r="B257" s="99"/>
      <c r="C257" s="100" t="str">
        <f>IFERROR(VLOOKUP(Tabela9[[#This Row],[Produto]],produtos,3,0),"")</f>
        <v/>
      </c>
      <c r="D257" s="101" t="str">
        <f>IFERROR(Tabela9[[#This Row],[preço uni.compra]]*Tabela9[[#This Row],[Qtd]],"")</f>
        <v/>
      </c>
      <c r="F257" s="98"/>
      <c r="G257" s="98"/>
      <c r="H257" s="100" t="str">
        <f>IFERROR(VLOOKUP(Tabela10[[#This Row],[Produto]],produtos,5,0),"")</f>
        <v/>
      </c>
      <c r="I257" s="101" t="str">
        <f>IFERROR(Tabela10[[#This Row],[preço De venda]]*Tabela10[[#This Row],[Qtd]],"")</f>
        <v/>
      </c>
      <c r="M257" s="90"/>
    </row>
    <row r="258" spans="1:13" x14ac:dyDescent="0.3">
      <c r="A258" s="98"/>
      <c r="B258" s="99"/>
      <c r="C258" s="100" t="str">
        <f>IFERROR(VLOOKUP(Tabela9[[#This Row],[Produto]],produtos,3,0),"")</f>
        <v/>
      </c>
      <c r="D258" s="101" t="str">
        <f>IFERROR(Tabela9[[#This Row],[preço uni.compra]]*Tabela9[[#This Row],[Qtd]],"")</f>
        <v/>
      </c>
      <c r="F258" s="98"/>
      <c r="G258" s="98"/>
      <c r="H258" s="100" t="str">
        <f>IFERROR(VLOOKUP(Tabela10[[#This Row],[Produto]],produtos,5,0),"")</f>
        <v/>
      </c>
      <c r="I258" s="101" t="str">
        <f>IFERROR(Tabela10[[#This Row],[preço De venda]]*Tabela10[[#This Row],[Qtd]],"")</f>
        <v/>
      </c>
      <c r="M258" s="90"/>
    </row>
    <row r="259" spans="1:13" x14ac:dyDescent="0.3">
      <c r="A259" s="98"/>
      <c r="B259" s="99"/>
      <c r="C259" s="100" t="str">
        <f>IFERROR(VLOOKUP(Tabela9[[#This Row],[Produto]],produtos,3,0),"")</f>
        <v/>
      </c>
      <c r="D259" s="101" t="str">
        <f>IFERROR(Tabela9[[#This Row],[preço uni.compra]]*Tabela9[[#This Row],[Qtd]],"")</f>
        <v/>
      </c>
      <c r="F259" s="98"/>
      <c r="G259" s="98"/>
      <c r="H259" s="100" t="str">
        <f>IFERROR(VLOOKUP(Tabela10[[#This Row],[Produto]],produtos,5,0),"")</f>
        <v/>
      </c>
      <c r="I259" s="101" t="str">
        <f>IFERROR(Tabela10[[#This Row],[preço De venda]]*Tabela10[[#This Row],[Qtd]],"")</f>
        <v/>
      </c>
      <c r="M259" s="90"/>
    </row>
    <row r="260" spans="1:13" x14ac:dyDescent="0.3">
      <c r="A260" s="98"/>
      <c r="B260" s="99"/>
      <c r="C260" s="100" t="str">
        <f>IFERROR(VLOOKUP(Tabela9[[#This Row],[Produto]],produtos,3,0),"")</f>
        <v/>
      </c>
      <c r="D260" s="101" t="str">
        <f>IFERROR(Tabela9[[#This Row],[preço uni.compra]]*Tabela9[[#This Row],[Qtd]],"")</f>
        <v/>
      </c>
      <c r="F260" s="98"/>
      <c r="G260" s="98"/>
      <c r="H260" s="100" t="str">
        <f>IFERROR(VLOOKUP(Tabela10[[#This Row],[Produto]],produtos,5,0),"")</f>
        <v/>
      </c>
      <c r="I260" s="101" t="str">
        <f>IFERROR(Tabela10[[#This Row],[preço De venda]]*Tabela10[[#This Row],[Qtd]],"")</f>
        <v/>
      </c>
      <c r="M260" s="90"/>
    </row>
    <row r="261" spans="1:13" x14ac:dyDescent="0.3">
      <c r="A261" s="98"/>
      <c r="B261" s="99"/>
      <c r="C261" s="100" t="str">
        <f>IFERROR(VLOOKUP(Tabela9[[#This Row],[Produto]],produtos,3,0),"")</f>
        <v/>
      </c>
      <c r="D261" s="101" t="str">
        <f>IFERROR(Tabela9[[#This Row],[preço uni.compra]]*Tabela9[[#This Row],[Qtd]],"")</f>
        <v/>
      </c>
      <c r="F261" s="98"/>
      <c r="G261" s="98"/>
      <c r="H261" s="100" t="str">
        <f>IFERROR(VLOOKUP(Tabela10[[#This Row],[Produto]],produtos,5,0),"")</f>
        <v/>
      </c>
      <c r="I261" s="101" t="str">
        <f>IFERROR(Tabela10[[#This Row],[preço De venda]]*Tabela10[[#This Row],[Qtd]],"")</f>
        <v/>
      </c>
      <c r="M261" s="90"/>
    </row>
    <row r="262" spans="1:13" x14ac:dyDescent="0.3">
      <c r="A262" s="98"/>
      <c r="B262" s="99"/>
      <c r="C262" s="100" t="str">
        <f>IFERROR(VLOOKUP(Tabela9[[#This Row],[Produto]],produtos,3,0),"")</f>
        <v/>
      </c>
      <c r="D262" s="101" t="str">
        <f>IFERROR(Tabela9[[#This Row],[preço uni.compra]]*Tabela9[[#This Row],[Qtd]],"")</f>
        <v/>
      </c>
      <c r="F262" s="98"/>
      <c r="G262" s="98"/>
      <c r="H262" s="100" t="str">
        <f>IFERROR(VLOOKUP(Tabela10[[#This Row],[Produto]],produtos,5,0),"")</f>
        <v/>
      </c>
      <c r="I262" s="101" t="str">
        <f>IFERROR(Tabela10[[#This Row],[preço De venda]]*Tabela10[[#This Row],[Qtd]],"")</f>
        <v/>
      </c>
      <c r="M262" s="90"/>
    </row>
    <row r="263" spans="1:13" x14ac:dyDescent="0.3">
      <c r="A263" s="98"/>
      <c r="B263" s="99"/>
      <c r="C263" s="100" t="str">
        <f>IFERROR(VLOOKUP(Tabela9[[#This Row],[Produto]],produtos,3,0),"")</f>
        <v/>
      </c>
      <c r="D263" s="101" t="str">
        <f>IFERROR(Tabela9[[#This Row],[preço uni.compra]]*Tabela9[[#This Row],[Qtd]],"")</f>
        <v/>
      </c>
      <c r="F263" s="98"/>
      <c r="G263" s="98"/>
      <c r="H263" s="100" t="str">
        <f>IFERROR(VLOOKUP(Tabela10[[#This Row],[Produto]],produtos,5,0),"")</f>
        <v/>
      </c>
      <c r="I263" s="101" t="str">
        <f>IFERROR(Tabela10[[#This Row],[preço De venda]]*Tabela10[[#This Row],[Qtd]],"")</f>
        <v/>
      </c>
      <c r="M263" s="90"/>
    </row>
    <row r="264" spans="1:13" x14ac:dyDescent="0.3">
      <c r="A264" s="98"/>
      <c r="B264" s="99"/>
      <c r="C264" s="100" t="str">
        <f>IFERROR(VLOOKUP(Tabela9[[#This Row],[Produto]],produtos,3,0),"")</f>
        <v/>
      </c>
      <c r="D264" s="101" t="str">
        <f>IFERROR(Tabela9[[#This Row],[preço uni.compra]]*Tabela9[[#This Row],[Qtd]],"")</f>
        <v/>
      </c>
      <c r="F264" s="98"/>
      <c r="G264" s="98"/>
      <c r="H264" s="100" t="str">
        <f>IFERROR(VLOOKUP(Tabela10[[#This Row],[Produto]],produtos,5,0),"")</f>
        <v/>
      </c>
      <c r="I264" s="101" t="str">
        <f>IFERROR(Tabela10[[#This Row],[preço De venda]]*Tabela10[[#This Row],[Qtd]],"")</f>
        <v/>
      </c>
      <c r="M264" s="90"/>
    </row>
    <row r="265" spans="1:13" x14ac:dyDescent="0.3">
      <c r="A265" s="98"/>
      <c r="B265" s="99"/>
      <c r="C265" s="100" t="str">
        <f>IFERROR(VLOOKUP(Tabela9[[#This Row],[Produto]],produtos,3,0),"")</f>
        <v/>
      </c>
      <c r="D265" s="101" t="str">
        <f>IFERROR(Tabela9[[#This Row],[preço uni.compra]]*Tabela9[[#This Row],[Qtd]],"")</f>
        <v/>
      </c>
      <c r="F265" s="98"/>
      <c r="G265" s="98"/>
      <c r="H265" s="100" t="str">
        <f>IFERROR(VLOOKUP(Tabela10[[#This Row],[Produto]],produtos,5,0),"")</f>
        <v/>
      </c>
      <c r="I265" s="101" t="str">
        <f>IFERROR(Tabela10[[#This Row],[preço De venda]]*Tabela10[[#This Row],[Qtd]],"")</f>
        <v/>
      </c>
      <c r="M265" s="90"/>
    </row>
    <row r="266" spans="1:13" x14ac:dyDescent="0.3">
      <c r="A266" s="98"/>
      <c r="B266" s="99"/>
      <c r="C266" s="100" t="str">
        <f>IFERROR(VLOOKUP(Tabela9[[#This Row],[Produto]],produtos,3,0),"")</f>
        <v/>
      </c>
      <c r="D266" s="101" t="str">
        <f>IFERROR(Tabela9[[#This Row],[preço uni.compra]]*Tabela9[[#This Row],[Qtd]],"")</f>
        <v/>
      </c>
      <c r="F266" s="98"/>
      <c r="G266" s="98"/>
      <c r="H266" s="100" t="str">
        <f>IFERROR(VLOOKUP(Tabela10[[#This Row],[Produto]],produtos,5,0),"")</f>
        <v/>
      </c>
      <c r="I266" s="101" t="str">
        <f>IFERROR(Tabela10[[#This Row],[preço De venda]]*Tabela10[[#This Row],[Qtd]],"")</f>
        <v/>
      </c>
      <c r="M266" s="90"/>
    </row>
    <row r="267" spans="1:13" x14ac:dyDescent="0.3">
      <c r="A267" s="98"/>
      <c r="B267" s="99"/>
      <c r="C267" s="100" t="str">
        <f>IFERROR(VLOOKUP(Tabela9[[#This Row],[Produto]],produtos,3,0),"")</f>
        <v/>
      </c>
      <c r="D267" s="101" t="str">
        <f>IFERROR(Tabela9[[#This Row],[preço uni.compra]]*Tabela9[[#This Row],[Qtd]],"")</f>
        <v/>
      </c>
      <c r="F267" s="98"/>
      <c r="G267" s="98"/>
      <c r="H267" s="100" t="str">
        <f>IFERROR(VLOOKUP(Tabela10[[#This Row],[Produto]],produtos,5,0),"")</f>
        <v/>
      </c>
      <c r="I267" s="101" t="str">
        <f>IFERROR(Tabela10[[#This Row],[preço De venda]]*Tabela10[[#This Row],[Qtd]],"")</f>
        <v/>
      </c>
      <c r="M267" s="90"/>
    </row>
    <row r="268" spans="1:13" x14ac:dyDescent="0.3">
      <c r="A268" s="98"/>
      <c r="B268" s="99"/>
      <c r="C268" s="100" t="str">
        <f>IFERROR(VLOOKUP(Tabela9[[#This Row],[Produto]],produtos,3,0),"")</f>
        <v/>
      </c>
      <c r="D268" s="101" t="str">
        <f>IFERROR(Tabela9[[#This Row],[preço uni.compra]]*Tabela9[[#This Row],[Qtd]],"")</f>
        <v/>
      </c>
      <c r="F268" s="98"/>
      <c r="G268" s="98"/>
      <c r="H268" s="100" t="str">
        <f>IFERROR(VLOOKUP(Tabela10[[#This Row],[Produto]],produtos,5,0),"")</f>
        <v/>
      </c>
      <c r="I268" s="101" t="str">
        <f>IFERROR(Tabela10[[#This Row],[preço De venda]]*Tabela10[[#This Row],[Qtd]],"")</f>
        <v/>
      </c>
      <c r="M268" s="90"/>
    </row>
    <row r="269" spans="1:13" x14ac:dyDescent="0.3">
      <c r="A269" s="98"/>
      <c r="B269" s="99"/>
      <c r="C269" s="100" t="str">
        <f>IFERROR(VLOOKUP(Tabela9[[#This Row],[Produto]],produtos,3,0),"")</f>
        <v/>
      </c>
      <c r="D269" s="101" t="str">
        <f>IFERROR(Tabela9[[#This Row],[preço uni.compra]]*Tabela9[[#This Row],[Qtd]],"")</f>
        <v/>
      </c>
      <c r="F269" s="98"/>
      <c r="G269" s="98"/>
      <c r="H269" s="100" t="str">
        <f>IFERROR(VLOOKUP(Tabela10[[#This Row],[Produto]],produtos,5,0),"")</f>
        <v/>
      </c>
      <c r="I269" s="101" t="str">
        <f>IFERROR(Tabela10[[#This Row],[preço De venda]]*Tabela10[[#This Row],[Qtd]],"")</f>
        <v/>
      </c>
      <c r="M269" s="90"/>
    </row>
    <row r="270" spans="1:13" x14ac:dyDescent="0.3">
      <c r="A270" s="98"/>
      <c r="B270" s="99"/>
      <c r="C270" s="100" t="str">
        <f>IFERROR(VLOOKUP(Tabela9[[#This Row],[Produto]],produtos,3,0),"")</f>
        <v/>
      </c>
      <c r="D270" s="101" t="str">
        <f>IFERROR(Tabela9[[#This Row],[preço uni.compra]]*Tabela9[[#This Row],[Qtd]],"")</f>
        <v/>
      </c>
      <c r="F270" s="98"/>
      <c r="G270" s="98"/>
      <c r="H270" s="100" t="str">
        <f>IFERROR(VLOOKUP(Tabela10[[#This Row],[Produto]],produtos,5,0),"")</f>
        <v/>
      </c>
      <c r="I270" s="101" t="str">
        <f>IFERROR(Tabela10[[#This Row],[preço De venda]]*Tabela10[[#This Row],[Qtd]],"")</f>
        <v/>
      </c>
      <c r="M270" s="90"/>
    </row>
    <row r="271" spans="1:13" x14ac:dyDescent="0.3">
      <c r="A271" s="98"/>
      <c r="B271" s="99"/>
      <c r="C271" s="100" t="str">
        <f>IFERROR(VLOOKUP(Tabela9[[#This Row],[Produto]],produtos,3,0),"")</f>
        <v/>
      </c>
      <c r="D271" s="101" t="str">
        <f>IFERROR(Tabela9[[#This Row],[preço uni.compra]]*Tabela9[[#This Row],[Qtd]],"")</f>
        <v/>
      </c>
      <c r="F271" s="98"/>
      <c r="G271" s="98"/>
      <c r="H271" s="100" t="str">
        <f>IFERROR(VLOOKUP(Tabela10[[#This Row],[Produto]],produtos,5,0),"")</f>
        <v/>
      </c>
      <c r="I271" s="101" t="str">
        <f>IFERROR(Tabela10[[#This Row],[preço De venda]]*Tabela10[[#This Row],[Qtd]],"")</f>
        <v/>
      </c>
      <c r="M271" s="90"/>
    </row>
    <row r="272" spans="1:13" x14ac:dyDescent="0.3">
      <c r="A272" s="98"/>
      <c r="B272" s="99"/>
      <c r="C272" s="100" t="str">
        <f>IFERROR(VLOOKUP(Tabela9[[#This Row],[Produto]],produtos,3,0),"")</f>
        <v/>
      </c>
      <c r="D272" s="101" t="str">
        <f>IFERROR(Tabela9[[#This Row],[preço uni.compra]]*Tabela9[[#This Row],[Qtd]],"")</f>
        <v/>
      </c>
      <c r="F272" s="98"/>
      <c r="G272" s="98"/>
      <c r="H272" s="100" t="str">
        <f>IFERROR(VLOOKUP(Tabela10[[#This Row],[Produto]],produtos,5,0),"")</f>
        <v/>
      </c>
      <c r="I272" s="101" t="str">
        <f>IFERROR(Tabela10[[#This Row],[preço De venda]]*Tabela10[[#This Row],[Qtd]],"")</f>
        <v/>
      </c>
      <c r="M272" s="90"/>
    </row>
    <row r="273" spans="1:13" x14ac:dyDescent="0.3">
      <c r="A273" s="98"/>
      <c r="B273" s="99"/>
      <c r="C273" s="100" t="str">
        <f>IFERROR(VLOOKUP(Tabela9[[#This Row],[Produto]],produtos,3,0),"")</f>
        <v/>
      </c>
      <c r="D273" s="101" t="str">
        <f>IFERROR(Tabela9[[#This Row],[preço uni.compra]]*Tabela9[[#This Row],[Qtd]],"")</f>
        <v/>
      </c>
      <c r="F273" s="98"/>
      <c r="G273" s="98"/>
      <c r="H273" s="100" t="str">
        <f>IFERROR(VLOOKUP(Tabela10[[#This Row],[Produto]],produtos,5,0),"")</f>
        <v/>
      </c>
      <c r="I273" s="101" t="str">
        <f>IFERROR(Tabela10[[#This Row],[preço De venda]]*Tabela10[[#This Row],[Qtd]],"")</f>
        <v/>
      </c>
      <c r="M273" s="90"/>
    </row>
    <row r="274" spans="1:13" x14ac:dyDescent="0.3">
      <c r="A274" s="98"/>
      <c r="B274" s="99"/>
      <c r="C274" s="100" t="str">
        <f>IFERROR(VLOOKUP(Tabela9[[#This Row],[Produto]],produtos,3,0),"")</f>
        <v/>
      </c>
      <c r="D274" s="101" t="str">
        <f>IFERROR(Tabela9[[#This Row],[preço uni.compra]]*Tabela9[[#This Row],[Qtd]],"")</f>
        <v/>
      </c>
      <c r="F274" s="98"/>
      <c r="G274" s="98"/>
      <c r="H274" s="100" t="str">
        <f>IFERROR(VLOOKUP(Tabela10[[#This Row],[Produto]],produtos,5,0),"")</f>
        <v/>
      </c>
      <c r="I274" s="101" t="str">
        <f>IFERROR(Tabela10[[#This Row],[preço De venda]]*Tabela10[[#This Row],[Qtd]],"")</f>
        <v/>
      </c>
      <c r="M274" s="90"/>
    </row>
    <row r="275" spans="1:13" x14ac:dyDescent="0.3">
      <c r="A275" s="98"/>
      <c r="B275" s="99"/>
      <c r="C275" s="100" t="str">
        <f>IFERROR(VLOOKUP(Tabela9[[#This Row],[Produto]],produtos,3,0),"")</f>
        <v/>
      </c>
      <c r="D275" s="101" t="str">
        <f>IFERROR(Tabela9[[#This Row],[preço uni.compra]]*Tabela9[[#This Row],[Qtd]],"")</f>
        <v/>
      </c>
      <c r="F275" s="98"/>
      <c r="G275" s="98"/>
      <c r="H275" s="100" t="str">
        <f>IFERROR(VLOOKUP(Tabela10[[#This Row],[Produto]],produtos,5,0),"")</f>
        <v/>
      </c>
      <c r="I275" s="101" t="str">
        <f>IFERROR(Tabela10[[#This Row],[preço De venda]]*Tabela10[[#This Row],[Qtd]],"")</f>
        <v/>
      </c>
      <c r="M275" s="90"/>
    </row>
    <row r="276" spans="1:13" x14ac:dyDescent="0.3">
      <c r="A276" s="98"/>
      <c r="B276" s="99"/>
      <c r="C276" s="100" t="str">
        <f>IFERROR(VLOOKUP(Tabela9[[#This Row],[Produto]],produtos,3,0),"")</f>
        <v/>
      </c>
      <c r="D276" s="101" t="str">
        <f>IFERROR(Tabela9[[#This Row],[preço uni.compra]]*Tabela9[[#This Row],[Qtd]],"")</f>
        <v/>
      </c>
      <c r="F276" s="98"/>
      <c r="G276" s="98"/>
      <c r="H276" s="100" t="str">
        <f>IFERROR(VLOOKUP(Tabela10[[#This Row],[Produto]],produtos,5,0),"")</f>
        <v/>
      </c>
      <c r="I276" s="101" t="str">
        <f>IFERROR(Tabela10[[#This Row],[preço De venda]]*Tabela10[[#This Row],[Qtd]],"")</f>
        <v/>
      </c>
      <c r="M276" s="90"/>
    </row>
    <row r="277" spans="1:13" x14ac:dyDescent="0.3">
      <c r="A277" s="98"/>
      <c r="B277" s="99"/>
      <c r="C277" s="100" t="str">
        <f>IFERROR(VLOOKUP(Tabela9[[#This Row],[Produto]],produtos,3,0),"")</f>
        <v/>
      </c>
      <c r="D277" s="101" t="str">
        <f>IFERROR(Tabela9[[#This Row],[preço uni.compra]]*Tabela9[[#This Row],[Qtd]],"")</f>
        <v/>
      </c>
      <c r="F277" s="98"/>
      <c r="G277" s="98"/>
      <c r="H277" s="100" t="str">
        <f>IFERROR(VLOOKUP(Tabela10[[#This Row],[Produto]],produtos,5,0),"")</f>
        <v/>
      </c>
      <c r="I277" s="101" t="str">
        <f>IFERROR(Tabela10[[#This Row],[preço De venda]]*Tabela10[[#This Row],[Qtd]],"")</f>
        <v/>
      </c>
      <c r="M277" s="90"/>
    </row>
    <row r="278" spans="1:13" x14ac:dyDescent="0.3">
      <c r="A278" s="98"/>
      <c r="B278" s="99"/>
      <c r="C278" s="100" t="str">
        <f>IFERROR(VLOOKUP(Tabela9[[#This Row],[Produto]],produtos,3,0),"")</f>
        <v/>
      </c>
      <c r="D278" s="101" t="str">
        <f>IFERROR(Tabela9[[#This Row],[preço uni.compra]]*Tabela9[[#This Row],[Qtd]],"")</f>
        <v/>
      </c>
      <c r="F278" s="98"/>
      <c r="G278" s="98"/>
      <c r="H278" s="100" t="str">
        <f>IFERROR(VLOOKUP(Tabela10[[#This Row],[Produto]],produtos,5,0),"")</f>
        <v/>
      </c>
      <c r="I278" s="101" t="str">
        <f>IFERROR(Tabela10[[#This Row],[preço De venda]]*Tabela10[[#This Row],[Qtd]],"")</f>
        <v/>
      </c>
      <c r="M278" s="90"/>
    </row>
    <row r="279" spans="1:13" x14ac:dyDescent="0.3">
      <c r="A279" s="98"/>
      <c r="B279" s="99"/>
      <c r="C279" s="100" t="str">
        <f>IFERROR(VLOOKUP(Tabela9[[#This Row],[Produto]],produtos,3,0),"")</f>
        <v/>
      </c>
      <c r="D279" s="101" t="str">
        <f>IFERROR(Tabela9[[#This Row],[preço uni.compra]]*Tabela9[[#This Row],[Qtd]],"")</f>
        <v/>
      </c>
      <c r="F279" s="98"/>
      <c r="G279" s="98"/>
      <c r="H279" s="100" t="str">
        <f>IFERROR(VLOOKUP(Tabela10[[#This Row],[Produto]],produtos,5,0),"")</f>
        <v/>
      </c>
      <c r="I279" s="101" t="str">
        <f>IFERROR(Tabela10[[#This Row],[preço De venda]]*Tabela10[[#This Row],[Qtd]],"")</f>
        <v/>
      </c>
      <c r="M279" s="90"/>
    </row>
    <row r="280" spans="1:13" x14ac:dyDescent="0.3">
      <c r="A280" s="98"/>
      <c r="B280" s="99"/>
      <c r="C280" s="100" t="str">
        <f>IFERROR(VLOOKUP(Tabela9[[#This Row],[Produto]],produtos,3,0),"")</f>
        <v/>
      </c>
      <c r="D280" s="101" t="str">
        <f>IFERROR(Tabela9[[#This Row],[preço uni.compra]]*Tabela9[[#This Row],[Qtd]],"")</f>
        <v/>
      </c>
      <c r="F280" s="98"/>
      <c r="G280" s="98"/>
      <c r="H280" s="100" t="str">
        <f>IFERROR(VLOOKUP(Tabela10[[#This Row],[Produto]],produtos,5,0),"")</f>
        <v/>
      </c>
      <c r="I280" s="101" t="str">
        <f>IFERROR(Tabela10[[#This Row],[preço De venda]]*Tabela10[[#This Row],[Qtd]],"")</f>
        <v/>
      </c>
      <c r="M280" s="90"/>
    </row>
    <row r="281" spans="1:13" x14ac:dyDescent="0.3">
      <c r="A281" s="98"/>
      <c r="B281" s="99"/>
      <c r="C281" s="100" t="str">
        <f>IFERROR(VLOOKUP(Tabela9[[#This Row],[Produto]],produtos,3,0),"")</f>
        <v/>
      </c>
      <c r="D281" s="101" t="str">
        <f>IFERROR(Tabela9[[#This Row],[preço uni.compra]]*Tabela9[[#This Row],[Qtd]],"")</f>
        <v/>
      </c>
      <c r="F281" s="98"/>
      <c r="G281" s="98"/>
      <c r="H281" s="100" t="str">
        <f>IFERROR(VLOOKUP(Tabela10[[#This Row],[Produto]],produtos,5,0),"")</f>
        <v/>
      </c>
      <c r="I281" s="101" t="str">
        <f>IFERROR(Tabela10[[#This Row],[preço De venda]]*Tabela10[[#This Row],[Qtd]],"")</f>
        <v/>
      </c>
      <c r="M281" s="90"/>
    </row>
    <row r="282" spans="1:13" x14ac:dyDescent="0.3">
      <c r="A282" s="98"/>
      <c r="B282" s="99"/>
      <c r="C282" s="100" t="str">
        <f>IFERROR(VLOOKUP(Tabela9[[#This Row],[Produto]],produtos,3,0),"")</f>
        <v/>
      </c>
      <c r="D282" s="101" t="str">
        <f>IFERROR(Tabela9[[#This Row],[preço uni.compra]]*Tabela9[[#This Row],[Qtd]],"")</f>
        <v/>
      </c>
      <c r="F282" s="98"/>
      <c r="G282" s="98"/>
      <c r="H282" s="100" t="str">
        <f>IFERROR(VLOOKUP(Tabela10[[#This Row],[Produto]],produtos,5,0),"")</f>
        <v/>
      </c>
      <c r="I282" s="101" t="str">
        <f>IFERROR(Tabela10[[#This Row],[preço De venda]]*Tabela10[[#This Row],[Qtd]],"")</f>
        <v/>
      </c>
      <c r="M282" s="90"/>
    </row>
    <row r="283" spans="1:13" x14ac:dyDescent="0.3">
      <c r="A283" s="98"/>
      <c r="B283" s="99"/>
      <c r="C283" s="100" t="str">
        <f>IFERROR(VLOOKUP(Tabela9[[#This Row],[Produto]],produtos,3,0),"")</f>
        <v/>
      </c>
      <c r="D283" s="101" t="str">
        <f>IFERROR(Tabela9[[#This Row],[preço uni.compra]]*Tabela9[[#This Row],[Qtd]],"")</f>
        <v/>
      </c>
      <c r="F283" s="98"/>
      <c r="G283" s="98"/>
      <c r="H283" s="100" t="str">
        <f>IFERROR(VLOOKUP(Tabela10[[#This Row],[Produto]],produtos,5,0),"")</f>
        <v/>
      </c>
      <c r="I283" s="101" t="str">
        <f>IFERROR(Tabela10[[#This Row],[preço De venda]]*Tabela10[[#This Row],[Qtd]],"")</f>
        <v/>
      </c>
      <c r="M283" s="90"/>
    </row>
    <row r="284" spans="1:13" x14ac:dyDescent="0.3">
      <c r="A284" s="98"/>
      <c r="B284" s="99"/>
      <c r="C284" s="100" t="str">
        <f>IFERROR(VLOOKUP(Tabela9[[#This Row],[Produto]],produtos,3,0),"")</f>
        <v/>
      </c>
      <c r="D284" s="101" t="str">
        <f>IFERROR(Tabela9[[#This Row],[preço uni.compra]]*Tabela9[[#This Row],[Qtd]],"")</f>
        <v/>
      </c>
      <c r="F284" s="98"/>
      <c r="G284" s="98"/>
      <c r="H284" s="100" t="str">
        <f>IFERROR(VLOOKUP(Tabela10[[#This Row],[Produto]],produtos,5,0),"")</f>
        <v/>
      </c>
      <c r="I284" s="101" t="str">
        <f>IFERROR(Tabela10[[#This Row],[preço De venda]]*Tabela10[[#This Row],[Qtd]],"")</f>
        <v/>
      </c>
      <c r="M284" s="90"/>
    </row>
    <row r="285" spans="1:13" x14ac:dyDescent="0.3">
      <c r="A285" s="98"/>
      <c r="B285" s="99"/>
      <c r="C285" s="100" t="str">
        <f>IFERROR(VLOOKUP(Tabela9[[#This Row],[Produto]],produtos,3,0),"")</f>
        <v/>
      </c>
      <c r="D285" s="101" t="str">
        <f>IFERROR(Tabela9[[#This Row],[preço uni.compra]]*Tabela9[[#This Row],[Qtd]],"")</f>
        <v/>
      </c>
      <c r="F285" s="98"/>
      <c r="G285" s="98"/>
      <c r="H285" s="100" t="str">
        <f>IFERROR(VLOOKUP(Tabela10[[#This Row],[Produto]],produtos,5,0),"")</f>
        <v/>
      </c>
      <c r="I285" s="101" t="str">
        <f>IFERROR(Tabela10[[#This Row],[preço De venda]]*Tabela10[[#This Row],[Qtd]],"")</f>
        <v/>
      </c>
      <c r="M285" s="90"/>
    </row>
    <row r="286" spans="1:13" x14ac:dyDescent="0.3">
      <c r="A286" s="98"/>
      <c r="B286" s="99"/>
      <c r="C286" s="100" t="str">
        <f>IFERROR(VLOOKUP(Tabela9[[#This Row],[Produto]],produtos,3,0),"")</f>
        <v/>
      </c>
      <c r="D286" s="101" t="str">
        <f>IFERROR(Tabela9[[#This Row],[preço uni.compra]]*Tabela9[[#This Row],[Qtd]],"")</f>
        <v/>
      </c>
      <c r="F286" s="98"/>
      <c r="G286" s="98"/>
      <c r="H286" s="100" t="str">
        <f>IFERROR(VLOOKUP(Tabela10[[#This Row],[Produto]],produtos,5,0),"")</f>
        <v/>
      </c>
      <c r="I286" s="101" t="str">
        <f>IFERROR(Tabela10[[#This Row],[preço De venda]]*Tabela10[[#This Row],[Qtd]],"")</f>
        <v/>
      </c>
      <c r="M286" s="90"/>
    </row>
    <row r="287" spans="1:13" x14ac:dyDescent="0.3">
      <c r="A287" s="98"/>
      <c r="B287" s="99"/>
      <c r="C287" s="100" t="str">
        <f>IFERROR(VLOOKUP(Tabela9[[#This Row],[Produto]],produtos,3,0),"")</f>
        <v/>
      </c>
      <c r="D287" s="101" t="str">
        <f>IFERROR(Tabela9[[#This Row],[preço uni.compra]]*Tabela9[[#This Row],[Qtd]],"")</f>
        <v/>
      </c>
      <c r="F287" s="98"/>
      <c r="G287" s="98"/>
      <c r="H287" s="100" t="str">
        <f>IFERROR(VLOOKUP(Tabela10[[#This Row],[Produto]],produtos,5,0),"")</f>
        <v/>
      </c>
      <c r="I287" s="101" t="str">
        <f>IFERROR(Tabela10[[#This Row],[preço De venda]]*Tabela10[[#This Row],[Qtd]],"")</f>
        <v/>
      </c>
      <c r="M287" s="90"/>
    </row>
    <row r="288" spans="1:13" x14ac:dyDescent="0.3">
      <c r="A288" s="98"/>
      <c r="B288" s="99"/>
      <c r="C288" s="100" t="str">
        <f>IFERROR(VLOOKUP(Tabela9[[#This Row],[Produto]],produtos,3,0),"")</f>
        <v/>
      </c>
      <c r="D288" s="101" t="str">
        <f>IFERROR(Tabela9[[#This Row],[preço uni.compra]]*Tabela9[[#This Row],[Qtd]],"")</f>
        <v/>
      </c>
      <c r="F288" s="98"/>
      <c r="G288" s="98"/>
      <c r="H288" s="100" t="str">
        <f>IFERROR(VLOOKUP(Tabela10[[#This Row],[Produto]],produtos,5,0),"")</f>
        <v/>
      </c>
      <c r="I288" s="101" t="str">
        <f>IFERROR(Tabela10[[#This Row],[preço De venda]]*Tabela10[[#This Row],[Qtd]],"")</f>
        <v/>
      </c>
      <c r="M288" s="90"/>
    </row>
    <row r="289" spans="1:13" x14ac:dyDescent="0.3">
      <c r="A289" s="98"/>
      <c r="B289" s="99"/>
      <c r="C289" s="100" t="str">
        <f>IFERROR(VLOOKUP(Tabela9[[#This Row],[Produto]],produtos,3,0),"")</f>
        <v/>
      </c>
      <c r="D289" s="101" t="str">
        <f>IFERROR(Tabela9[[#This Row],[preço uni.compra]]*Tabela9[[#This Row],[Qtd]],"")</f>
        <v/>
      </c>
      <c r="F289" s="98"/>
      <c r="G289" s="98"/>
      <c r="H289" s="100" t="str">
        <f>IFERROR(VLOOKUP(Tabela10[[#This Row],[Produto]],produtos,5,0),"")</f>
        <v/>
      </c>
      <c r="I289" s="101" t="str">
        <f>IFERROR(Tabela10[[#This Row],[preço De venda]]*Tabela10[[#This Row],[Qtd]],"")</f>
        <v/>
      </c>
      <c r="M289" s="90"/>
    </row>
    <row r="290" spans="1:13" x14ac:dyDescent="0.3">
      <c r="A290" s="98"/>
      <c r="B290" s="99"/>
      <c r="C290" s="100" t="str">
        <f>IFERROR(VLOOKUP(Tabela9[[#This Row],[Produto]],produtos,3,0),"")</f>
        <v/>
      </c>
      <c r="D290" s="101" t="str">
        <f>IFERROR(Tabela9[[#This Row],[preço uni.compra]]*Tabela9[[#This Row],[Qtd]],"")</f>
        <v/>
      </c>
      <c r="F290" s="98"/>
      <c r="G290" s="98"/>
      <c r="H290" s="100" t="str">
        <f>IFERROR(VLOOKUP(Tabela10[[#This Row],[Produto]],produtos,5,0),"")</f>
        <v/>
      </c>
      <c r="I290" s="101" t="str">
        <f>IFERROR(Tabela10[[#This Row],[preço De venda]]*Tabela10[[#This Row],[Qtd]],"")</f>
        <v/>
      </c>
      <c r="M290" s="90"/>
    </row>
    <row r="291" spans="1:13" x14ac:dyDescent="0.3">
      <c r="A291" s="98"/>
      <c r="B291" s="99"/>
      <c r="C291" s="100" t="str">
        <f>IFERROR(VLOOKUP(Tabela9[[#This Row],[Produto]],produtos,3,0),"")</f>
        <v/>
      </c>
      <c r="D291" s="101" t="str">
        <f>IFERROR(Tabela9[[#This Row],[preço uni.compra]]*Tabela9[[#This Row],[Qtd]],"")</f>
        <v/>
      </c>
      <c r="F291" s="98"/>
      <c r="G291" s="98"/>
      <c r="H291" s="100" t="str">
        <f>IFERROR(VLOOKUP(Tabela10[[#This Row],[Produto]],produtos,5,0),"")</f>
        <v/>
      </c>
      <c r="I291" s="101" t="str">
        <f>IFERROR(Tabela10[[#This Row],[preço De venda]]*Tabela10[[#This Row],[Qtd]],"")</f>
        <v/>
      </c>
      <c r="M291" s="90"/>
    </row>
    <row r="292" spans="1:13" x14ac:dyDescent="0.3">
      <c r="A292" s="98"/>
      <c r="B292" s="99"/>
      <c r="C292" s="100" t="str">
        <f>IFERROR(VLOOKUP(Tabela9[[#This Row],[Produto]],produtos,3,0),"")</f>
        <v/>
      </c>
      <c r="D292" s="101" t="str">
        <f>IFERROR(Tabela9[[#This Row],[preço uni.compra]]*Tabela9[[#This Row],[Qtd]],"")</f>
        <v/>
      </c>
      <c r="F292" s="98"/>
      <c r="G292" s="98"/>
      <c r="H292" s="100" t="str">
        <f>IFERROR(VLOOKUP(Tabela10[[#This Row],[Produto]],produtos,5,0),"")</f>
        <v/>
      </c>
      <c r="I292" s="101" t="str">
        <f>IFERROR(Tabela10[[#This Row],[preço De venda]]*Tabela10[[#This Row],[Qtd]],"")</f>
        <v/>
      </c>
      <c r="M292" s="90"/>
    </row>
    <row r="293" spans="1:13" x14ac:dyDescent="0.3">
      <c r="A293" s="98"/>
      <c r="B293" s="99"/>
      <c r="C293" s="100" t="str">
        <f>IFERROR(VLOOKUP(Tabela9[[#This Row],[Produto]],produtos,3,0),"")</f>
        <v/>
      </c>
      <c r="D293" s="101" t="str">
        <f>IFERROR(Tabela9[[#This Row],[preço uni.compra]]*Tabela9[[#This Row],[Qtd]],"")</f>
        <v/>
      </c>
      <c r="F293" s="98"/>
      <c r="G293" s="98"/>
      <c r="H293" s="100" t="str">
        <f>IFERROR(VLOOKUP(Tabela10[[#This Row],[Produto]],produtos,5,0),"")</f>
        <v/>
      </c>
      <c r="I293" s="101" t="str">
        <f>IFERROR(Tabela10[[#This Row],[preço De venda]]*Tabela10[[#This Row],[Qtd]],"")</f>
        <v/>
      </c>
      <c r="M293" s="90"/>
    </row>
    <row r="294" spans="1:13" x14ac:dyDescent="0.3">
      <c r="A294" s="98"/>
      <c r="B294" s="99"/>
      <c r="C294" s="100" t="str">
        <f>IFERROR(VLOOKUP(Tabela9[[#This Row],[Produto]],produtos,3,0),"")</f>
        <v/>
      </c>
      <c r="D294" s="101" t="str">
        <f>IFERROR(Tabela9[[#This Row],[preço uni.compra]]*Tabela9[[#This Row],[Qtd]],"")</f>
        <v/>
      </c>
      <c r="F294" s="98"/>
      <c r="G294" s="98"/>
      <c r="H294" s="100" t="str">
        <f>IFERROR(VLOOKUP(Tabela10[[#This Row],[Produto]],produtos,5,0),"")</f>
        <v/>
      </c>
      <c r="I294" s="101" t="str">
        <f>IFERROR(Tabela10[[#This Row],[preço De venda]]*Tabela10[[#This Row],[Qtd]],"")</f>
        <v/>
      </c>
      <c r="M294" s="90"/>
    </row>
    <row r="295" spans="1:13" x14ac:dyDescent="0.3">
      <c r="A295" s="98"/>
      <c r="B295" s="99"/>
      <c r="C295" s="100" t="str">
        <f>IFERROR(VLOOKUP(Tabela9[[#This Row],[Produto]],produtos,3,0),"")</f>
        <v/>
      </c>
      <c r="D295" s="101" t="str">
        <f>IFERROR(Tabela9[[#This Row],[preço uni.compra]]*Tabela9[[#This Row],[Qtd]],"")</f>
        <v/>
      </c>
      <c r="F295" s="98"/>
      <c r="G295" s="98"/>
      <c r="H295" s="100" t="str">
        <f>IFERROR(VLOOKUP(Tabela10[[#This Row],[Produto]],produtos,5,0),"")</f>
        <v/>
      </c>
      <c r="I295" s="101" t="str">
        <f>IFERROR(Tabela10[[#This Row],[preço De venda]]*Tabela10[[#This Row],[Qtd]],"")</f>
        <v/>
      </c>
      <c r="M295" s="90"/>
    </row>
    <row r="296" spans="1:13" x14ac:dyDescent="0.3">
      <c r="A296" s="98"/>
      <c r="B296" s="99"/>
      <c r="C296" s="100" t="str">
        <f>IFERROR(VLOOKUP(Tabela9[[#This Row],[Produto]],produtos,3,0),"")</f>
        <v/>
      </c>
      <c r="D296" s="101" t="str">
        <f>IFERROR(Tabela9[[#This Row],[preço uni.compra]]*Tabela9[[#This Row],[Qtd]],"")</f>
        <v/>
      </c>
      <c r="F296" s="98"/>
      <c r="G296" s="98"/>
      <c r="H296" s="100" t="str">
        <f>IFERROR(VLOOKUP(Tabela10[[#This Row],[Produto]],produtos,5,0),"")</f>
        <v/>
      </c>
      <c r="I296" s="101" t="str">
        <f>IFERROR(Tabela10[[#This Row],[preço De venda]]*Tabela10[[#This Row],[Qtd]],"")</f>
        <v/>
      </c>
      <c r="M296" s="90"/>
    </row>
    <row r="297" spans="1:13" x14ac:dyDescent="0.3">
      <c r="A297" s="98"/>
      <c r="B297" s="99"/>
      <c r="C297" s="100" t="str">
        <f>IFERROR(VLOOKUP(Tabela9[[#This Row],[Produto]],produtos,3,0),"")</f>
        <v/>
      </c>
      <c r="D297" s="101" t="str">
        <f>IFERROR(Tabela9[[#This Row],[preço uni.compra]]*Tabela9[[#This Row],[Qtd]],"")</f>
        <v/>
      </c>
      <c r="F297" s="98"/>
      <c r="G297" s="98"/>
      <c r="H297" s="100" t="str">
        <f>IFERROR(VLOOKUP(Tabela10[[#This Row],[Produto]],produtos,5,0),"")</f>
        <v/>
      </c>
      <c r="I297" s="101" t="str">
        <f>IFERROR(Tabela10[[#This Row],[preço De venda]]*Tabela10[[#This Row],[Qtd]],"")</f>
        <v/>
      </c>
      <c r="M297" s="90"/>
    </row>
    <row r="298" spans="1:13" x14ac:dyDescent="0.3">
      <c r="A298" s="98"/>
      <c r="B298" s="99"/>
      <c r="C298" s="100" t="str">
        <f>IFERROR(VLOOKUP(Tabela9[[#This Row],[Produto]],produtos,3,0),"")</f>
        <v/>
      </c>
      <c r="D298" s="101" t="str">
        <f>IFERROR(Tabela9[[#This Row],[preço uni.compra]]*Tabela9[[#This Row],[Qtd]],"")</f>
        <v/>
      </c>
      <c r="F298" s="98"/>
      <c r="G298" s="98"/>
      <c r="H298" s="100" t="str">
        <f>IFERROR(VLOOKUP(Tabela10[[#This Row],[Produto]],produtos,5,0),"")</f>
        <v/>
      </c>
      <c r="I298" s="101" t="str">
        <f>IFERROR(Tabela10[[#This Row],[preço De venda]]*Tabela10[[#This Row],[Qtd]],"")</f>
        <v/>
      </c>
      <c r="M298" s="90"/>
    </row>
    <row r="299" spans="1:13" x14ac:dyDescent="0.3">
      <c r="A299" s="98"/>
      <c r="B299" s="99"/>
      <c r="C299" s="100" t="str">
        <f>IFERROR(VLOOKUP(Tabela9[[#This Row],[Produto]],produtos,3,0),"")</f>
        <v/>
      </c>
      <c r="D299" s="101" t="str">
        <f>IFERROR(Tabela9[[#This Row],[preço uni.compra]]*Tabela9[[#This Row],[Qtd]],"")</f>
        <v/>
      </c>
      <c r="F299" s="98"/>
      <c r="G299" s="98"/>
      <c r="H299" s="100" t="str">
        <f>IFERROR(VLOOKUP(Tabela10[[#This Row],[Produto]],produtos,5,0),"")</f>
        <v/>
      </c>
      <c r="I299" s="101" t="str">
        <f>IFERROR(Tabela10[[#This Row],[preço De venda]]*Tabela10[[#This Row],[Qtd]],"")</f>
        <v/>
      </c>
      <c r="M299" s="90"/>
    </row>
    <row r="300" spans="1:13" x14ac:dyDescent="0.3">
      <c r="A300" s="103"/>
      <c r="B300" s="104"/>
      <c r="C300" s="108" t="str">
        <f>IFERROR(VLOOKUP(Tabela9[[#This Row],[Produto]],produtos,3,0),"")</f>
        <v/>
      </c>
      <c r="D300" s="109" t="str">
        <f>IFERROR(Tabela9[[#This Row],[preço uni.compra]]*Tabela9[[#This Row],[Qtd]],"")</f>
        <v/>
      </c>
      <c r="F300" s="103"/>
      <c r="G300" s="103"/>
      <c r="H300" s="108" t="str">
        <f>IFERROR(VLOOKUP(Tabela10[[#This Row],[Produto]],produtos,5,0),"")</f>
        <v/>
      </c>
      <c r="I300" s="109" t="str">
        <f>IFERROR(Tabela10[[#This Row],[preço De venda]]*Tabela10[[#This Row],[Qtd]],"")</f>
        <v/>
      </c>
      <c r="M300" s="90"/>
    </row>
  </sheetData>
  <mergeCells count="8">
    <mergeCell ref="A1:I1"/>
    <mergeCell ref="F4:H4"/>
    <mergeCell ref="A7:D7"/>
    <mergeCell ref="K7:M7"/>
    <mergeCell ref="F7:I7"/>
    <mergeCell ref="L2:M2"/>
    <mergeCell ref="I4:K4"/>
    <mergeCell ref="I5:K5"/>
  </mergeCells>
  <conditionalFormatting sqref="I5:K5">
    <cfRule type="cellIs" dxfId="5" priority="1" operator="lessThan">
      <formula>0</formula>
    </cfRule>
  </conditionalFormatting>
  <dataValidations count="2">
    <dataValidation allowBlank="1" showInputMessage="1" showErrorMessage="1" promptTitle="Atenção:" prompt="Verifique se o preço deste produto continua o mesmo, se não altere o cadastro de preço deste produto." sqref="C9:C300" xr:uid="{00000000-0002-0000-0900-000000000000}"/>
    <dataValidation allowBlank="1" showInputMessage="1" showErrorMessage="1" promptTitle="ATENÇÃO:" prompt="Verifique se o preço de compra deste produto continua o mesmo da tabela de cadastro , caso seja preciso altere, na tabela de produtos." sqref="B9:B300" xr:uid="{00000000-0002-0000-0900-000001000000}"/>
  </dataValidations>
  <pageMargins left="0.511811024" right="0.511811024" top="0.78740157499999996" bottom="0.78740157499999996" header="0.31496062000000002" footer="0.31496062000000002"/>
  <drawing r:id="rId1"/>
  <tableParts count="2">
    <tablePart r:id="rId2"/>
    <tablePart r:id="rId3"/>
  </tablePar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2" id="{D55F8FED-C157-4255-856B-BDB193A9D226}">
            <x14:iconSet custom="1">
              <x14:cfvo type="percent">
                <xm:f>0</xm:f>
              </x14:cfvo>
              <x14:cfvo type="num">
                <xm:f>0</xm:f>
              </x14:cfvo>
              <x14:cfvo type="num">
                <xm:f>1</xm:f>
              </x14:cfvo>
              <x14:cfIcon iconSet="3Symbols" iconId="0"/>
              <x14:cfIcon iconSet="3Triangles" iconId="1"/>
              <x14:cfIcon iconSet="3Triangles" iconId="2"/>
            </x14:iconSet>
          </x14:cfRule>
          <xm:sqref>K9:K300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900-000002000000}">
          <x14:formula1>
            <xm:f>OFFSET(produtos!$B$4,0,0,COUNTA(produtos!$B$4:$B$9997),1)</xm:f>
          </x14:formula1>
          <xm:sqref>A9:A300 F9:F300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Planilha11"/>
  <dimension ref="A1:M300"/>
  <sheetViews>
    <sheetView showGridLines="0" workbookViewId="0">
      <pane ySplit="8" topLeftCell="A9" activePane="bottomLeft" state="frozen"/>
      <selection activeCell="F22" sqref="F22"/>
      <selection pane="bottomLeft" activeCell="F22" sqref="F22"/>
    </sheetView>
  </sheetViews>
  <sheetFormatPr defaultColWidth="0" defaultRowHeight="14.4" x14ac:dyDescent="0.3"/>
  <cols>
    <col min="1" max="1" width="26" style="90" customWidth="1"/>
    <col min="2" max="2" width="8.33203125" style="90" customWidth="1"/>
    <col min="3" max="3" width="16.44140625" style="106" bestFit="1" customWidth="1"/>
    <col min="4" max="4" width="12.44140625" style="90" customWidth="1"/>
    <col min="5" max="5" width="4.6640625" style="90" customWidth="1"/>
    <col min="6" max="6" width="20.33203125" style="90" customWidth="1"/>
    <col min="7" max="7" width="9.109375" style="90" bestFit="1" customWidth="1"/>
    <col min="8" max="8" width="18.6640625" style="106" bestFit="1" customWidth="1"/>
    <col min="9" max="9" width="12.44140625" style="106" customWidth="1"/>
    <col min="10" max="10" width="5.88671875" style="90" customWidth="1"/>
    <col min="11" max="12" width="18.88671875" style="90" hidden="1" customWidth="1"/>
    <col min="13" max="13" width="10.44140625" style="88" hidden="1" customWidth="1"/>
    <col min="14" max="16384" width="9.109375" style="88" hidden="1"/>
  </cols>
  <sheetData>
    <row r="1" spans="1:13" ht="36" customHeight="1" x14ac:dyDescent="0.3">
      <c r="A1" s="216" t="s">
        <v>15</v>
      </c>
      <c r="B1" s="216"/>
      <c r="C1" s="216"/>
      <c r="D1" s="216"/>
      <c r="E1" s="216"/>
      <c r="F1" s="216"/>
      <c r="G1" s="216"/>
      <c r="H1" s="216"/>
      <c r="I1" s="216"/>
      <c r="J1" s="87"/>
      <c r="K1" s="87"/>
      <c r="L1" s="87"/>
      <c r="M1" s="87"/>
    </row>
    <row r="2" spans="1:13" ht="9" customHeight="1" x14ac:dyDescent="0.3">
      <c r="A2" s="89"/>
      <c r="B2" s="89"/>
      <c r="C2" s="105"/>
      <c r="D2" s="89"/>
      <c r="E2" s="89"/>
      <c r="F2" s="89"/>
      <c r="G2" s="89"/>
      <c r="H2" s="105"/>
      <c r="I2" s="105"/>
      <c r="J2" s="89"/>
      <c r="K2" s="89"/>
      <c r="L2" s="238"/>
      <c r="M2" s="238"/>
    </row>
    <row r="3" spans="1:13" ht="9" customHeight="1" x14ac:dyDescent="0.3"/>
    <row r="4" spans="1:13" ht="27.6" x14ac:dyDescent="0.3">
      <c r="A4" s="91"/>
      <c r="B4" s="92" t="s">
        <v>26</v>
      </c>
      <c r="C4" s="93"/>
      <c r="D4" s="92" t="s">
        <v>28</v>
      </c>
      <c r="E4" s="92"/>
      <c r="F4" s="211" t="s">
        <v>10</v>
      </c>
      <c r="G4" s="211"/>
      <c r="H4" s="211"/>
      <c r="I4" s="214" t="s">
        <v>30</v>
      </c>
      <c r="J4" s="214"/>
      <c r="K4" s="214"/>
      <c r="L4" s="92"/>
      <c r="M4" s="92"/>
    </row>
    <row r="5" spans="1:13" x14ac:dyDescent="0.3">
      <c r="A5" s="91"/>
      <c r="B5" s="92">
        <f>SUM(Tabela12[Qtd])</f>
        <v>2</v>
      </c>
      <c r="C5" s="93"/>
      <c r="D5" s="93">
        <f>SUM(Tabela12[Total])</f>
        <v>0</v>
      </c>
      <c r="E5" s="92"/>
      <c r="F5" s="92"/>
      <c r="G5" s="92">
        <f>SUM(Tabela13[Qtd])</f>
        <v>1</v>
      </c>
      <c r="H5" s="93">
        <f>SUM(Tabela13[total])</f>
        <v>0</v>
      </c>
      <c r="I5" s="214">
        <f>H5-D5</f>
        <v>0</v>
      </c>
      <c r="J5" s="214"/>
      <c r="K5" s="214"/>
      <c r="L5" s="92"/>
      <c r="M5" s="92"/>
    </row>
    <row r="7" spans="1:13" ht="15" customHeight="1" x14ac:dyDescent="0.3">
      <c r="A7" s="212" t="s">
        <v>5</v>
      </c>
      <c r="B7" s="212"/>
      <c r="C7" s="212"/>
      <c r="D7" s="213"/>
      <c r="F7" s="206" t="s">
        <v>8</v>
      </c>
      <c r="G7" s="207"/>
      <c r="H7" s="207"/>
      <c r="I7" s="207"/>
      <c r="K7" s="237"/>
      <c r="L7" s="237"/>
      <c r="M7" s="237"/>
    </row>
    <row r="8" spans="1:13" ht="15" customHeight="1" x14ac:dyDescent="0.3">
      <c r="A8" s="94" t="s">
        <v>3</v>
      </c>
      <c r="B8" s="95" t="s">
        <v>6</v>
      </c>
      <c r="C8" s="107" t="s">
        <v>7</v>
      </c>
      <c r="D8" s="96" t="s">
        <v>4</v>
      </c>
      <c r="F8" s="95" t="s">
        <v>3</v>
      </c>
      <c r="G8" s="97" t="s">
        <v>6</v>
      </c>
      <c r="H8" s="107" t="s">
        <v>7</v>
      </c>
      <c r="I8" s="110" t="s">
        <v>9</v>
      </c>
      <c r="J8" s="88"/>
      <c r="K8" s="111"/>
      <c r="L8" s="111"/>
      <c r="M8" s="111"/>
    </row>
    <row r="9" spans="1:13" x14ac:dyDescent="0.3">
      <c r="A9" s="98" t="s">
        <v>2</v>
      </c>
      <c r="B9" s="99">
        <v>2</v>
      </c>
      <c r="C9" s="100" t="str">
        <f>IFERROR(VLOOKUP(Tabela12[[#This Row],[Produto]],produtos,3,0),"")</f>
        <v/>
      </c>
      <c r="D9" s="112" t="str">
        <f>IFERROR(Tabela12[[#This Row],[preço unitário]]*Tabela12[[#This Row],[Qtd]],"")</f>
        <v/>
      </c>
      <c r="E9" s="88"/>
      <c r="F9" s="102" t="s">
        <v>2</v>
      </c>
      <c r="G9" s="98">
        <v>1</v>
      </c>
      <c r="H9" s="100" t="str">
        <f>IFERROR(VLOOKUP(Tabela12[[#This Row],[Produto]],produtos,5,0),"")</f>
        <v/>
      </c>
      <c r="I9" s="101" t="str">
        <f>IFERROR(Tabela13[[#This Row],[preço unitário]]*Tabela13[[#This Row],[Qtd]],"")</f>
        <v/>
      </c>
      <c r="J9" s="88"/>
      <c r="M9" s="90"/>
    </row>
    <row r="10" spans="1:13" x14ac:dyDescent="0.3">
      <c r="A10" s="98"/>
      <c r="B10" s="99"/>
      <c r="C10" s="100" t="str">
        <f>IFERROR(VLOOKUP(Tabela12[[#This Row],[Produto]],produtos,3,0),"")</f>
        <v/>
      </c>
      <c r="D10" s="112" t="str">
        <f>IFERROR(Tabela12[[#This Row],[preço unitário]]*Tabela12[[#This Row],[Qtd]],"")</f>
        <v/>
      </c>
      <c r="E10" s="88"/>
      <c r="F10" s="98"/>
      <c r="G10" s="98"/>
      <c r="H10" s="100" t="str">
        <f>IFERROR(VLOOKUP(Tabela12[[#This Row],[Produto]],produtos,5,0),"")</f>
        <v/>
      </c>
      <c r="I10" s="101" t="str">
        <f>IFERROR(Tabela13[[#This Row],[preço unitário]]*Tabela13[[#This Row],[Qtd]],"")</f>
        <v/>
      </c>
      <c r="J10" s="88"/>
      <c r="M10" s="90"/>
    </row>
    <row r="11" spans="1:13" x14ac:dyDescent="0.3">
      <c r="A11" s="98"/>
      <c r="B11" s="99"/>
      <c r="C11" s="100" t="str">
        <f>IFERROR(VLOOKUP(Tabela12[[#This Row],[Produto]],produtos,3,0),"")</f>
        <v/>
      </c>
      <c r="D11" s="112" t="str">
        <f>IFERROR(Tabela12[[#This Row],[preço unitário]]*Tabela12[[#This Row],[Qtd]],"")</f>
        <v/>
      </c>
      <c r="E11" s="88"/>
      <c r="F11" s="98"/>
      <c r="G11" s="98"/>
      <c r="H11" s="100" t="str">
        <f>IFERROR(VLOOKUP(Tabela12[[#This Row],[Produto]],produtos,5,0),"")</f>
        <v/>
      </c>
      <c r="I11" s="101" t="str">
        <f>IFERROR(Tabela13[[#This Row],[preço unitário]]*Tabela13[[#This Row],[Qtd]],"")</f>
        <v/>
      </c>
      <c r="J11" s="88"/>
      <c r="M11" s="90"/>
    </row>
    <row r="12" spans="1:13" x14ac:dyDescent="0.3">
      <c r="A12" s="98"/>
      <c r="B12" s="99"/>
      <c r="C12" s="100" t="str">
        <f>IFERROR(VLOOKUP(Tabela12[[#This Row],[Produto]],produtos,3,0),"")</f>
        <v/>
      </c>
      <c r="D12" s="112" t="str">
        <f>IFERROR(Tabela12[[#This Row],[preço unitário]]*Tabela12[[#This Row],[Qtd]],"")</f>
        <v/>
      </c>
      <c r="E12" s="88"/>
      <c r="F12" s="98"/>
      <c r="G12" s="98"/>
      <c r="H12" s="100" t="str">
        <f>IFERROR(VLOOKUP(Tabela12[[#This Row],[Produto]],produtos,5,0),"")</f>
        <v/>
      </c>
      <c r="I12" s="101" t="str">
        <f>IFERROR(Tabela13[[#This Row],[preço unitário]]*Tabela13[[#This Row],[Qtd]],"")</f>
        <v/>
      </c>
      <c r="J12" s="88"/>
      <c r="M12" s="90"/>
    </row>
    <row r="13" spans="1:13" x14ac:dyDescent="0.3">
      <c r="A13" s="98"/>
      <c r="B13" s="99"/>
      <c r="C13" s="100" t="str">
        <f>IFERROR(VLOOKUP(Tabela12[[#This Row],[Produto]],produtos,3,0),"")</f>
        <v/>
      </c>
      <c r="D13" s="112" t="str">
        <f>IFERROR(Tabela12[[#This Row],[preço unitário]]*Tabela12[[#This Row],[Qtd]],"")</f>
        <v/>
      </c>
      <c r="E13" s="88"/>
      <c r="F13" s="98"/>
      <c r="G13" s="98"/>
      <c r="H13" s="100" t="str">
        <f>IFERROR(VLOOKUP(Tabela12[[#This Row],[Produto]],produtos,5,0),"")</f>
        <v/>
      </c>
      <c r="I13" s="101" t="str">
        <f>IFERROR(Tabela13[[#This Row],[preço unitário]]*Tabela13[[#This Row],[Qtd]],"")</f>
        <v/>
      </c>
      <c r="J13" s="88"/>
      <c r="M13" s="90"/>
    </row>
    <row r="14" spans="1:13" x14ac:dyDescent="0.3">
      <c r="A14" s="98"/>
      <c r="B14" s="99"/>
      <c r="C14" s="100" t="str">
        <f>IFERROR(VLOOKUP(Tabela12[[#This Row],[Produto]],produtos,3,0),"")</f>
        <v/>
      </c>
      <c r="D14" s="112" t="str">
        <f>IFERROR(Tabela12[[#This Row],[preço unitário]]*Tabela12[[#This Row],[Qtd]],"")</f>
        <v/>
      </c>
      <c r="E14" s="88"/>
      <c r="F14" s="98"/>
      <c r="G14" s="98"/>
      <c r="H14" s="100" t="str">
        <f>IFERROR(VLOOKUP(Tabela12[[#This Row],[Produto]],produtos,5,0),"")</f>
        <v/>
      </c>
      <c r="I14" s="101" t="str">
        <f>IFERROR(Tabela13[[#This Row],[preço unitário]]*Tabela13[[#This Row],[Qtd]],"")</f>
        <v/>
      </c>
      <c r="J14" s="88"/>
      <c r="M14" s="90"/>
    </row>
    <row r="15" spans="1:13" x14ac:dyDescent="0.3">
      <c r="A15" s="98"/>
      <c r="B15" s="99"/>
      <c r="C15" s="100" t="str">
        <f>IFERROR(VLOOKUP(Tabela12[[#This Row],[Produto]],produtos,3,0),"")</f>
        <v/>
      </c>
      <c r="D15" s="112" t="str">
        <f>IFERROR(Tabela12[[#This Row],[preço unitário]]*Tabela12[[#This Row],[Qtd]],"")</f>
        <v/>
      </c>
      <c r="E15" s="88"/>
      <c r="F15" s="98"/>
      <c r="G15" s="98"/>
      <c r="H15" s="100" t="str">
        <f>IFERROR(VLOOKUP(Tabela12[[#This Row],[Produto]],produtos,5,0),"")</f>
        <v/>
      </c>
      <c r="I15" s="101" t="str">
        <f>IFERROR(Tabela13[[#This Row],[preço unitário]]*Tabela13[[#This Row],[Qtd]],"")</f>
        <v/>
      </c>
      <c r="J15" s="88"/>
      <c r="M15" s="90"/>
    </row>
    <row r="16" spans="1:13" x14ac:dyDescent="0.3">
      <c r="A16" s="98"/>
      <c r="B16" s="99"/>
      <c r="C16" s="100" t="str">
        <f>IFERROR(VLOOKUP(Tabela12[[#This Row],[Produto]],produtos,3,0),"")</f>
        <v/>
      </c>
      <c r="D16" s="112" t="str">
        <f>IFERROR(Tabela12[[#This Row],[preço unitário]]*Tabela12[[#This Row],[Qtd]],"")</f>
        <v/>
      </c>
      <c r="E16" s="88"/>
      <c r="F16" s="98"/>
      <c r="G16" s="98"/>
      <c r="H16" s="100" t="str">
        <f>IFERROR(VLOOKUP(Tabela12[[#This Row],[Produto]],produtos,5,0),"")</f>
        <v/>
      </c>
      <c r="I16" s="101" t="str">
        <f>IFERROR(Tabela13[[#This Row],[preço unitário]]*Tabela13[[#This Row],[Qtd]],"")</f>
        <v/>
      </c>
      <c r="J16" s="88"/>
      <c r="M16" s="90"/>
    </row>
    <row r="17" spans="1:13" x14ac:dyDescent="0.3">
      <c r="A17" s="98"/>
      <c r="B17" s="99"/>
      <c r="C17" s="100" t="str">
        <f>IFERROR(VLOOKUP(Tabela12[[#This Row],[Produto]],produtos,3,0),"")</f>
        <v/>
      </c>
      <c r="D17" s="112" t="str">
        <f>IFERROR(Tabela12[[#This Row],[preço unitário]]*Tabela12[[#This Row],[Qtd]],"")</f>
        <v/>
      </c>
      <c r="E17" s="88"/>
      <c r="F17" s="98"/>
      <c r="G17" s="98"/>
      <c r="H17" s="100" t="str">
        <f>IFERROR(VLOOKUP(Tabela12[[#This Row],[Produto]],produtos,5,0),"")</f>
        <v/>
      </c>
      <c r="I17" s="101" t="str">
        <f>IFERROR(Tabela13[[#This Row],[preço unitário]]*Tabela13[[#This Row],[Qtd]],"")</f>
        <v/>
      </c>
      <c r="J17" s="88"/>
      <c r="M17" s="90"/>
    </row>
    <row r="18" spans="1:13" x14ac:dyDescent="0.3">
      <c r="A18" s="98"/>
      <c r="B18" s="99"/>
      <c r="C18" s="100" t="str">
        <f>IFERROR(VLOOKUP(Tabela12[[#This Row],[Produto]],produtos,3,0),"")</f>
        <v/>
      </c>
      <c r="D18" s="112" t="str">
        <f>IFERROR(Tabela12[[#This Row],[preço unitário]]*Tabela12[[#This Row],[Qtd]],"")</f>
        <v/>
      </c>
      <c r="E18" s="88"/>
      <c r="F18" s="98"/>
      <c r="G18" s="98"/>
      <c r="H18" s="100" t="str">
        <f>IFERROR(VLOOKUP(Tabela12[[#This Row],[Produto]],produtos,5,0),"")</f>
        <v/>
      </c>
      <c r="I18" s="101" t="str">
        <f>IFERROR(Tabela13[[#This Row],[preço unitário]]*Tabela13[[#This Row],[Qtd]],"")</f>
        <v/>
      </c>
      <c r="J18" s="88"/>
      <c r="M18" s="90"/>
    </row>
    <row r="19" spans="1:13" x14ac:dyDescent="0.3">
      <c r="A19" s="98"/>
      <c r="B19" s="99"/>
      <c r="C19" s="100" t="str">
        <f>IFERROR(VLOOKUP(Tabela12[[#This Row],[Produto]],produtos,3,0),"")</f>
        <v/>
      </c>
      <c r="D19" s="112" t="str">
        <f>IFERROR(Tabela12[[#This Row],[preço unitário]]*Tabela12[[#This Row],[Qtd]],"")</f>
        <v/>
      </c>
      <c r="E19" s="88"/>
      <c r="F19" s="98"/>
      <c r="G19" s="98"/>
      <c r="H19" s="100" t="str">
        <f>IFERROR(VLOOKUP(Tabela12[[#This Row],[Produto]],produtos,5,0),"")</f>
        <v/>
      </c>
      <c r="I19" s="101" t="str">
        <f>IFERROR(Tabela13[[#This Row],[preço unitário]]*Tabela13[[#This Row],[Qtd]],"")</f>
        <v/>
      </c>
      <c r="J19" s="88"/>
      <c r="M19" s="90"/>
    </row>
    <row r="20" spans="1:13" x14ac:dyDescent="0.3">
      <c r="A20" s="98"/>
      <c r="B20" s="99"/>
      <c r="C20" s="100" t="str">
        <f>IFERROR(VLOOKUP(Tabela12[[#This Row],[Produto]],produtos,3,0),"")</f>
        <v/>
      </c>
      <c r="D20" s="112" t="str">
        <f>IFERROR(Tabela12[[#This Row],[preço unitário]]*Tabela12[[#This Row],[Qtd]],"")</f>
        <v/>
      </c>
      <c r="E20" s="88"/>
      <c r="F20" s="98"/>
      <c r="G20" s="98"/>
      <c r="H20" s="100" t="str">
        <f>IFERROR(VLOOKUP(Tabela12[[#This Row],[Produto]],produtos,5,0),"")</f>
        <v/>
      </c>
      <c r="I20" s="101" t="str">
        <f>IFERROR(Tabela13[[#This Row],[preço unitário]]*Tabela13[[#This Row],[Qtd]],"")</f>
        <v/>
      </c>
      <c r="J20" s="88"/>
      <c r="M20" s="90"/>
    </row>
    <row r="21" spans="1:13" x14ac:dyDescent="0.3">
      <c r="A21" s="98"/>
      <c r="B21" s="99"/>
      <c r="C21" s="100" t="str">
        <f>IFERROR(VLOOKUP(Tabela12[[#This Row],[Produto]],produtos,3,0),"")</f>
        <v/>
      </c>
      <c r="D21" s="112" t="str">
        <f>IFERROR(Tabela12[[#This Row],[preço unitário]]*Tabela12[[#This Row],[Qtd]],"")</f>
        <v/>
      </c>
      <c r="E21" s="88"/>
      <c r="F21" s="98"/>
      <c r="G21" s="98"/>
      <c r="H21" s="100" t="str">
        <f>IFERROR(VLOOKUP(Tabela12[[#This Row],[Produto]],produtos,5,0),"")</f>
        <v/>
      </c>
      <c r="I21" s="101" t="str">
        <f>IFERROR(Tabela13[[#This Row],[preço unitário]]*Tabela13[[#This Row],[Qtd]],"")</f>
        <v/>
      </c>
      <c r="J21" s="88"/>
      <c r="M21" s="90"/>
    </row>
    <row r="22" spans="1:13" x14ac:dyDescent="0.3">
      <c r="A22" s="98"/>
      <c r="B22" s="99"/>
      <c r="C22" s="100" t="str">
        <f>IFERROR(VLOOKUP(Tabela12[[#This Row],[Produto]],produtos,3,0),"")</f>
        <v/>
      </c>
      <c r="D22" s="112" t="str">
        <f>IFERROR(Tabela12[[#This Row],[preço unitário]]*Tabela12[[#This Row],[Qtd]],"")</f>
        <v/>
      </c>
      <c r="E22" s="88"/>
      <c r="F22" s="98"/>
      <c r="G22" s="98"/>
      <c r="H22" s="100" t="str">
        <f>IFERROR(VLOOKUP(Tabela12[[#This Row],[Produto]],produtos,5,0),"")</f>
        <v/>
      </c>
      <c r="I22" s="101" t="str">
        <f>IFERROR(Tabela13[[#This Row],[preço unitário]]*Tabela13[[#This Row],[Qtd]],"")</f>
        <v/>
      </c>
      <c r="J22" s="88"/>
      <c r="M22" s="90"/>
    </row>
    <row r="23" spans="1:13" x14ac:dyDescent="0.3">
      <c r="A23" s="98"/>
      <c r="B23" s="99"/>
      <c r="C23" s="100" t="str">
        <f>IFERROR(VLOOKUP(Tabela12[[#This Row],[Produto]],produtos,3,0),"")</f>
        <v/>
      </c>
      <c r="D23" s="112" t="str">
        <f>IFERROR(Tabela12[[#This Row],[preço unitário]]*Tabela12[[#This Row],[Qtd]],"")</f>
        <v/>
      </c>
      <c r="E23" s="88"/>
      <c r="F23" s="98"/>
      <c r="G23" s="98"/>
      <c r="H23" s="100" t="str">
        <f>IFERROR(VLOOKUP(Tabela12[[#This Row],[Produto]],produtos,5,0),"")</f>
        <v/>
      </c>
      <c r="I23" s="101" t="str">
        <f>IFERROR(Tabela13[[#This Row],[preço unitário]]*Tabela13[[#This Row],[Qtd]],"")</f>
        <v/>
      </c>
      <c r="J23" s="88"/>
      <c r="M23" s="90"/>
    </row>
    <row r="24" spans="1:13" x14ac:dyDescent="0.3">
      <c r="A24" s="98"/>
      <c r="B24" s="99"/>
      <c r="C24" s="100" t="str">
        <f>IFERROR(VLOOKUP(Tabela12[[#This Row],[Produto]],produtos,3,0),"")</f>
        <v/>
      </c>
      <c r="D24" s="112" t="str">
        <f>IFERROR(Tabela12[[#This Row],[preço unitário]]*Tabela12[[#This Row],[Qtd]],"")</f>
        <v/>
      </c>
      <c r="E24" s="88"/>
      <c r="F24" s="98"/>
      <c r="G24" s="98"/>
      <c r="H24" s="100" t="str">
        <f>IFERROR(VLOOKUP(Tabela12[[#This Row],[Produto]],produtos,5,0),"")</f>
        <v/>
      </c>
      <c r="I24" s="101" t="str">
        <f>IFERROR(Tabela13[[#This Row],[preço unitário]]*Tabela13[[#This Row],[Qtd]],"")</f>
        <v/>
      </c>
      <c r="J24" s="88"/>
      <c r="M24" s="90"/>
    </row>
    <row r="25" spans="1:13" x14ac:dyDescent="0.3">
      <c r="A25" s="98"/>
      <c r="B25" s="99"/>
      <c r="C25" s="100" t="str">
        <f>IFERROR(VLOOKUP(Tabela12[[#This Row],[Produto]],produtos,3,0),"")</f>
        <v/>
      </c>
      <c r="D25" s="112" t="str">
        <f>IFERROR(Tabela12[[#This Row],[preço unitário]]*Tabela12[[#This Row],[Qtd]],"")</f>
        <v/>
      </c>
      <c r="E25" s="88"/>
      <c r="F25" s="98"/>
      <c r="G25" s="98"/>
      <c r="H25" s="100" t="str">
        <f>IFERROR(VLOOKUP(Tabela12[[#This Row],[Produto]],produtos,5,0),"")</f>
        <v/>
      </c>
      <c r="I25" s="101" t="str">
        <f>IFERROR(Tabela13[[#This Row],[preço unitário]]*Tabela13[[#This Row],[Qtd]],"")</f>
        <v/>
      </c>
      <c r="J25" s="88"/>
      <c r="M25" s="90"/>
    </row>
    <row r="26" spans="1:13" x14ac:dyDescent="0.3">
      <c r="A26" s="98"/>
      <c r="B26" s="99"/>
      <c r="C26" s="100" t="str">
        <f>IFERROR(VLOOKUP(Tabela12[[#This Row],[Produto]],produtos,3,0),"")</f>
        <v/>
      </c>
      <c r="D26" s="112" t="str">
        <f>IFERROR(Tabela12[[#This Row],[preço unitário]]*Tabela12[[#This Row],[Qtd]],"")</f>
        <v/>
      </c>
      <c r="E26" s="88"/>
      <c r="F26" s="98"/>
      <c r="G26" s="98"/>
      <c r="H26" s="100" t="str">
        <f>IFERROR(VLOOKUP(Tabela12[[#This Row],[Produto]],produtos,5,0),"")</f>
        <v/>
      </c>
      <c r="I26" s="101" t="str">
        <f>IFERROR(Tabela13[[#This Row],[preço unitário]]*Tabela13[[#This Row],[Qtd]],"")</f>
        <v/>
      </c>
      <c r="J26" s="88"/>
      <c r="M26" s="90"/>
    </row>
    <row r="27" spans="1:13" x14ac:dyDescent="0.3">
      <c r="A27" s="98"/>
      <c r="B27" s="99"/>
      <c r="C27" s="100" t="str">
        <f>IFERROR(VLOOKUP(Tabela12[[#This Row],[Produto]],produtos,3,0),"")</f>
        <v/>
      </c>
      <c r="D27" s="112" t="str">
        <f>IFERROR(Tabela12[[#This Row],[preço unitário]]*Tabela12[[#This Row],[Qtd]],"")</f>
        <v/>
      </c>
      <c r="E27" s="88"/>
      <c r="F27" s="98"/>
      <c r="G27" s="98"/>
      <c r="H27" s="100" t="str">
        <f>IFERROR(VLOOKUP(Tabela12[[#This Row],[Produto]],produtos,5,0),"")</f>
        <v/>
      </c>
      <c r="I27" s="101" t="str">
        <f>IFERROR(Tabela13[[#This Row],[preço unitário]]*Tabela13[[#This Row],[Qtd]],"")</f>
        <v/>
      </c>
      <c r="J27" s="88"/>
      <c r="M27" s="90"/>
    </row>
    <row r="28" spans="1:13" x14ac:dyDescent="0.3">
      <c r="A28" s="98"/>
      <c r="B28" s="99"/>
      <c r="C28" s="100" t="str">
        <f>IFERROR(VLOOKUP(Tabela12[[#This Row],[Produto]],produtos,3,0),"")</f>
        <v/>
      </c>
      <c r="D28" s="112" t="str">
        <f>IFERROR(Tabela12[[#This Row],[preço unitário]]*Tabela12[[#This Row],[Qtd]],"")</f>
        <v/>
      </c>
      <c r="E28" s="88"/>
      <c r="F28" s="98"/>
      <c r="G28" s="98"/>
      <c r="H28" s="100" t="str">
        <f>IFERROR(VLOOKUP(Tabela12[[#This Row],[Produto]],produtos,5,0),"")</f>
        <v/>
      </c>
      <c r="I28" s="101" t="str">
        <f>IFERROR(Tabela13[[#This Row],[preço unitário]]*Tabela13[[#This Row],[Qtd]],"")</f>
        <v/>
      </c>
      <c r="J28" s="88"/>
      <c r="M28" s="90"/>
    </row>
    <row r="29" spans="1:13" x14ac:dyDescent="0.3">
      <c r="A29" s="98"/>
      <c r="B29" s="99"/>
      <c r="C29" s="100" t="str">
        <f>IFERROR(VLOOKUP(Tabela12[[#This Row],[Produto]],produtos,3,0),"")</f>
        <v/>
      </c>
      <c r="D29" s="112" t="str">
        <f>IFERROR(Tabela12[[#This Row],[preço unitário]]*Tabela12[[#This Row],[Qtd]],"")</f>
        <v/>
      </c>
      <c r="E29" s="88"/>
      <c r="F29" s="98"/>
      <c r="G29" s="98"/>
      <c r="H29" s="100" t="str">
        <f>IFERROR(VLOOKUP(Tabela12[[#This Row],[Produto]],produtos,5,0),"")</f>
        <v/>
      </c>
      <c r="I29" s="101" t="str">
        <f>IFERROR(Tabela13[[#This Row],[preço unitário]]*Tabela13[[#This Row],[Qtd]],"")</f>
        <v/>
      </c>
      <c r="J29" s="88"/>
      <c r="M29" s="90"/>
    </row>
    <row r="30" spans="1:13" x14ac:dyDescent="0.3">
      <c r="A30" s="98"/>
      <c r="B30" s="99"/>
      <c r="C30" s="100" t="str">
        <f>IFERROR(VLOOKUP(Tabela12[[#This Row],[Produto]],produtos,3,0),"")</f>
        <v/>
      </c>
      <c r="D30" s="112" t="str">
        <f>IFERROR(Tabela12[[#This Row],[preço unitário]]*Tabela12[[#This Row],[Qtd]],"")</f>
        <v/>
      </c>
      <c r="E30" s="88"/>
      <c r="F30" s="98"/>
      <c r="G30" s="98"/>
      <c r="H30" s="100" t="str">
        <f>IFERROR(VLOOKUP(Tabela12[[#This Row],[Produto]],produtos,5,0),"")</f>
        <v/>
      </c>
      <c r="I30" s="101" t="str">
        <f>IFERROR(Tabela13[[#This Row],[preço unitário]]*Tabela13[[#This Row],[Qtd]],"")</f>
        <v/>
      </c>
      <c r="J30" s="88"/>
      <c r="M30" s="90"/>
    </row>
    <row r="31" spans="1:13" x14ac:dyDescent="0.3">
      <c r="A31" s="98"/>
      <c r="B31" s="99"/>
      <c r="C31" s="100" t="str">
        <f>IFERROR(VLOOKUP(Tabela12[[#This Row],[Produto]],produtos,3,0),"")</f>
        <v/>
      </c>
      <c r="D31" s="112" t="str">
        <f>IFERROR(Tabela12[[#This Row],[preço unitário]]*Tabela12[[#This Row],[Qtd]],"")</f>
        <v/>
      </c>
      <c r="E31" s="88"/>
      <c r="F31" s="98"/>
      <c r="G31" s="98"/>
      <c r="H31" s="100" t="str">
        <f>IFERROR(VLOOKUP(Tabela12[[#This Row],[Produto]],produtos,5,0),"")</f>
        <v/>
      </c>
      <c r="I31" s="101" t="str">
        <f>IFERROR(Tabela13[[#This Row],[preço unitário]]*Tabela13[[#This Row],[Qtd]],"")</f>
        <v/>
      </c>
      <c r="J31" s="88"/>
      <c r="M31" s="90"/>
    </row>
    <row r="32" spans="1:13" x14ac:dyDescent="0.3">
      <c r="A32" s="98"/>
      <c r="B32" s="99"/>
      <c r="C32" s="100" t="str">
        <f>IFERROR(VLOOKUP(Tabela12[[#This Row],[Produto]],produtos,3,0),"")</f>
        <v/>
      </c>
      <c r="D32" s="112" t="str">
        <f>IFERROR(Tabela12[[#This Row],[preço unitário]]*Tabela12[[#This Row],[Qtd]],"")</f>
        <v/>
      </c>
      <c r="E32" s="88"/>
      <c r="F32" s="98"/>
      <c r="G32" s="98"/>
      <c r="H32" s="100" t="str">
        <f>IFERROR(VLOOKUP(Tabela12[[#This Row],[Produto]],produtos,5,0),"")</f>
        <v/>
      </c>
      <c r="I32" s="101" t="str">
        <f>IFERROR(Tabela13[[#This Row],[preço unitário]]*Tabela13[[#This Row],[Qtd]],"")</f>
        <v/>
      </c>
      <c r="J32" s="88"/>
      <c r="M32" s="90"/>
    </row>
    <row r="33" spans="1:13" x14ac:dyDescent="0.3">
      <c r="A33" s="98"/>
      <c r="B33" s="99"/>
      <c r="C33" s="100" t="str">
        <f>IFERROR(VLOOKUP(Tabela12[[#This Row],[Produto]],produtos,3,0),"")</f>
        <v/>
      </c>
      <c r="D33" s="112" t="str">
        <f>IFERROR(Tabela12[[#This Row],[preço unitário]]*Tabela12[[#This Row],[Qtd]],"")</f>
        <v/>
      </c>
      <c r="E33" s="88"/>
      <c r="F33" s="98"/>
      <c r="G33" s="98"/>
      <c r="H33" s="100" t="str">
        <f>IFERROR(VLOOKUP(Tabela12[[#This Row],[Produto]],produtos,5,0),"")</f>
        <v/>
      </c>
      <c r="I33" s="101" t="str">
        <f>IFERROR(Tabela13[[#This Row],[preço unitário]]*Tabela13[[#This Row],[Qtd]],"")</f>
        <v/>
      </c>
      <c r="J33" s="88"/>
      <c r="M33" s="90"/>
    </row>
    <row r="34" spans="1:13" x14ac:dyDescent="0.3">
      <c r="A34" s="98"/>
      <c r="B34" s="99"/>
      <c r="C34" s="100" t="str">
        <f>IFERROR(VLOOKUP(Tabela12[[#This Row],[Produto]],produtos,3,0),"")</f>
        <v/>
      </c>
      <c r="D34" s="112" t="str">
        <f>IFERROR(Tabela12[[#This Row],[preço unitário]]*Tabela12[[#This Row],[Qtd]],"")</f>
        <v/>
      </c>
      <c r="E34" s="88"/>
      <c r="F34" s="98"/>
      <c r="G34" s="98"/>
      <c r="H34" s="100" t="str">
        <f>IFERROR(VLOOKUP(Tabela12[[#This Row],[Produto]],produtos,5,0),"")</f>
        <v/>
      </c>
      <c r="I34" s="101" t="str">
        <f>IFERROR(Tabela13[[#This Row],[preço unitário]]*Tabela13[[#This Row],[Qtd]],"")</f>
        <v/>
      </c>
      <c r="J34" s="88"/>
      <c r="M34" s="90"/>
    </row>
    <row r="35" spans="1:13" x14ac:dyDescent="0.3">
      <c r="A35" s="98"/>
      <c r="B35" s="99"/>
      <c r="C35" s="100" t="str">
        <f>IFERROR(VLOOKUP(Tabela12[[#This Row],[Produto]],produtos,3,0),"")</f>
        <v/>
      </c>
      <c r="D35" s="112" t="str">
        <f>IFERROR(Tabela12[[#This Row],[preço unitário]]*Tabela12[[#This Row],[Qtd]],"")</f>
        <v/>
      </c>
      <c r="E35" s="88"/>
      <c r="F35" s="98"/>
      <c r="G35" s="98"/>
      <c r="H35" s="100" t="str">
        <f>IFERROR(VLOOKUP(Tabela12[[#This Row],[Produto]],produtos,5,0),"")</f>
        <v/>
      </c>
      <c r="I35" s="101" t="str">
        <f>IFERROR(Tabela13[[#This Row],[preço unitário]]*Tabela13[[#This Row],[Qtd]],"")</f>
        <v/>
      </c>
      <c r="J35" s="88"/>
      <c r="M35" s="90"/>
    </row>
    <row r="36" spans="1:13" x14ac:dyDescent="0.3">
      <c r="A36" s="98"/>
      <c r="B36" s="99"/>
      <c r="C36" s="100" t="str">
        <f>IFERROR(VLOOKUP(Tabela12[[#This Row],[Produto]],produtos,3,0),"")</f>
        <v/>
      </c>
      <c r="D36" s="112" t="str">
        <f>IFERROR(Tabela12[[#This Row],[preço unitário]]*Tabela12[[#This Row],[Qtd]],"")</f>
        <v/>
      </c>
      <c r="E36" s="88"/>
      <c r="F36" s="98"/>
      <c r="G36" s="98"/>
      <c r="H36" s="100" t="str">
        <f>IFERROR(VLOOKUP(Tabela12[[#This Row],[Produto]],produtos,5,0),"")</f>
        <v/>
      </c>
      <c r="I36" s="101" t="str">
        <f>IFERROR(Tabela13[[#This Row],[preço unitário]]*Tabela13[[#This Row],[Qtd]],"")</f>
        <v/>
      </c>
      <c r="J36" s="88"/>
      <c r="M36" s="90"/>
    </row>
    <row r="37" spans="1:13" x14ac:dyDescent="0.3">
      <c r="A37" s="98"/>
      <c r="B37" s="99"/>
      <c r="C37" s="100" t="str">
        <f>IFERROR(VLOOKUP(Tabela12[[#This Row],[Produto]],produtos,3,0),"")</f>
        <v/>
      </c>
      <c r="D37" s="112" t="str">
        <f>IFERROR(Tabela12[[#This Row],[preço unitário]]*Tabela12[[#This Row],[Qtd]],"")</f>
        <v/>
      </c>
      <c r="E37" s="88"/>
      <c r="F37" s="98"/>
      <c r="G37" s="98"/>
      <c r="H37" s="100" t="str">
        <f>IFERROR(VLOOKUP(Tabela12[[#This Row],[Produto]],produtos,5,0),"")</f>
        <v/>
      </c>
      <c r="I37" s="101" t="str">
        <f>IFERROR(Tabela13[[#This Row],[preço unitário]]*Tabela13[[#This Row],[Qtd]],"")</f>
        <v/>
      </c>
      <c r="J37" s="88"/>
      <c r="M37" s="90"/>
    </row>
    <row r="38" spans="1:13" x14ac:dyDescent="0.3">
      <c r="A38" s="98"/>
      <c r="B38" s="99"/>
      <c r="C38" s="100" t="str">
        <f>IFERROR(VLOOKUP(Tabela12[[#This Row],[Produto]],produtos,3,0),"")</f>
        <v/>
      </c>
      <c r="D38" s="112" t="str">
        <f>IFERROR(Tabela12[[#This Row],[preço unitário]]*Tabela12[[#This Row],[Qtd]],"")</f>
        <v/>
      </c>
      <c r="E38" s="88"/>
      <c r="F38" s="98"/>
      <c r="G38" s="98"/>
      <c r="H38" s="100" t="str">
        <f>IFERROR(VLOOKUP(Tabela12[[#This Row],[Produto]],produtos,5,0),"")</f>
        <v/>
      </c>
      <c r="I38" s="101" t="str">
        <f>IFERROR(Tabela13[[#This Row],[preço unitário]]*Tabela13[[#This Row],[Qtd]],"")</f>
        <v/>
      </c>
      <c r="J38" s="88"/>
      <c r="M38" s="90"/>
    </row>
    <row r="39" spans="1:13" x14ac:dyDescent="0.3">
      <c r="A39" s="98"/>
      <c r="B39" s="99"/>
      <c r="C39" s="100" t="str">
        <f>IFERROR(VLOOKUP(Tabela12[[#This Row],[Produto]],produtos,3,0),"")</f>
        <v/>
      </c>
      <c r="D39" s="112" t="str">
        <f>IFERROR(Tabela12[[#This Row],[preço unitário]]*Tabela12[[#This Row],[Qtd]],"")</f>
        <v/>
      </c>
      <c r="E39" s="88"/>
      <c r="F39" s="98"/>
      <c r="G39" s="98"/>
      <c r="H39" s="100" t="str">
        <f>IFERROR(VLOOKUP(Tabela12[[#This Row],[Produto]],produtos,5,0),"")</f>
        <v/>
      </c>
      <c r="I39" s="101" t="str">
        <f>IFERROR(Tabela13[[#This Row],[preço unitário]]*Tabela13[[#This Row],[Qtd]],"")</f>
        <v/>
      </c>
      <c r="J39" s="88"/>
      <c r="M39" s="90"/>
    </row>
    <row r="40" spans="1:13" x14ac:dyDescent="0.3">
      <c r="A40" s="98"/>
      <c r="B40" s="99"/>
      <c r="C40" s="100" t="str">
        <f>IFERROR(VLOOKUP(Tabela12[[#This Row],[Produto]],produtos,3,0),"")</f>
        <v/>
      </c>
      <c r="D40" s="112" t="str">
        <f>IFERROR(Tabela12[[#This Row],[preço unitário]]*Tabela12[[#This Row],[Qtd]],"")</f>
        <v/>
      </c>
      <c r="F40" s="98"/>
      <c r="G40" s="98"/>
      <c r="H40" s="100" t="str">
        <f>IFERROR(VLOOKUP(Tabela12[[#This Row],[Produto]],produtos,5,0),"")</f>
        <v/>
      </c>
      <c r="I40" s="101" t="str">
        <f>IFERROR(Tabela13[[#This Row],[preço unitário]]*Tabela13[[#This Row],[Qtd]],"")</f>
        <v/>
      </c>
      <c r="M40" s="90"/>
    </row>
    <row r="41" spans="1:13" x14ac:dyDescent="0.3">
      <c r="A41" s="98"/>
      <c r="B41" s="99"/>
      <c r="C41" s="100" t="str">
        <f>IFERROR(VLOOKUP(Tabela12[[#This Row],[Produto]],produtos,3,0),"")</f>
        <v/>
      </c>
      <c r="D41" s="112" t="str">
        <f>IFERROR(Tabela12[[#This Row],[preço unitário]]*Tabela12[[#This Row],[Qtd]],"")</f>
        <v/>
      </c>
      <c r="F41" s="98"/>
      <c r="G41" s="98"/>
      <c r="H41" s="100" t="str">
        <f>IFERROR(VLOOKUP(Tabela12[[#This Row],[Produto]],produtos,5,0),"")</f>
        <v/>
      </c>
      <c r="I41" s="101" t="str">
        <f>IFERROR(Tabela13[[#This Row],[preço unitário]]*Tabela13[[#This Row],[Qtd]],"")</f>
        <v/>
      </c>
      <c r="M41" s="90"/>
    </row>
    <row r="42" spans="1:13" x14ac:dyDescent="0.3">
      <c r="A42" s="98"/>
      <c r="B42" s="99"/>
      <c r="C42" s="100" t="str">
        <f>IFERROR(VLOOKUP(Tabela12[[#This Row],[Produto]],produtos,3,0),"")</f>
        <v/>
      </c>
      <c r="D42" s="112" t="str">
        <f>IFERROR(Tabela12[[#This Row],[preço unitário]]*Tabela12[[#This Row],[Qtd]],"")</f>
        <v/>
      </c>
      <c r="F42" s="98"/>
      <c r="G42" s="98"/>
      <c r="H42" s="100" t="str">
        <f>IFERROR(VLOOKUP(Tabela12[[#This Row],[Produto]],produtos,5,0),"")</f>
        <v/>
      </c>
      <c r="I42" s="101" t="str">
        <f>IFERROR(Tabela13[[#This Row],[preço unitário]]*Tabela13[[#This Row],[Qtd]],"")</f>
        <v/>
      </c>
      <c r="M42" s="90"/>
    </row>
    <row r="43" spans="1:13" x14ac:dyDescent="0.3">
      <c r="A43" s="98"/>
      <c r="B43" s="99"/>
      <c r="C43" s="100" t="str">
        <f>IFERROR(VLOOKUP(Tabela12[[#This Row],[Produto]],produtos,3,0),"")</f>
        <v/>
      </c>
      <c r="D43" s="112" t="str">
        <f>IFERROR(Tabela12[[#This Row],[preço unitário]]*Tabela12[[#This Row],[Qtd]],"")</f>
        <v/>
      </c>
      <c r="F43" s="98"/>
      <c r="G43" s="98"/>
      <c r="H43" s="100" t="str">
        <f>IFERROR(VLOOKUP(Tabela12[[#This Row],[Produto]],produtos,5,0),"")</f>
        <v/>
      </c>
      <c r="I43" s="101" t="str">
        <f>IFERROR(Tabela13[[#This Row],[preço unitário]]*Tabela13[[#This Row],[Qtd]],"")</f>
        <v/>
      </c>
      <c r="M43" s="90"/>
    </row>
    <row r="44" spans="1:13" x14ac:dyDescent="0.3">
      <c r="A44" s="98"/>
      <c r="B44" s="99"/>
      <c r="C44" s="100" t="str">
        <f>IFERROR(VLOOKUP(Tabela12[[#This Row],[Produto]],produtos,3,0),"")</f>
        <v/>
      </c>
      <c r="D44" s="112" t="str">
        <f>IFERROR(Tabela12[[#This Row],[preço unitário]]*Tabela12[[#This Row],[Qtd]],"")</f>
        <v/>
      </c>
      <c r="F44" s="98"/>
      <c r="G44" s="98"/>
      <c r="H44" s="100" t="str">
        <f>IFERROR(VLOOKUP(Tabela12[[#This Row],[Produto]],produtos,5,0),"")</f>
        <v/>
      </c>
      <c r="I44" s="101" t="str">
        <f>IFERROR(Tabela13[[#This Row],[preço unitário]]*Tabela13[[#This Row],[Qtd]],"")</f>
        <v/>
      </c>
      <c r="M44" s="90"/>
    </row>
    <row r="45" spans="1:13" x14ac:dyDescent="0.3">
      <c r="A45" s="98"/>
      <c r="B45" s="99"/>
      <c r="C45" s="100" t="str">
        <f>IFERROR(VLOOKUP(Tabela12[[#This Row],[Produto]],produtos,3,0),"")</f>
        <v/>
      </c>
      <c r="D45" s="112" t="str">
        <f>IFERROR(Tabela12[[#This Row],[preço unitário]]*Tabela12[[#This Row],[Qtd]],"")</f>
        <v/>
      </c>
      <c r="F45" s="98"/>
      <c r="G45" s="98"/>
      <c r="H45" s="100" t="str">
        <f>IFERROR(VLOOKUP(Tabela12[[#This Row],[Produto]],produtos,5,0),"")</f>
        <v/>
      </c>
      <c r="I45" s="101" t="str">
        <f>IFERROR(Tabela13[[#This Row],[preço unitário]]*Tabela13[[#This Row],[Qtd]],"")</f>
        <v/>
      </c>
      <c r="M45" s="90"/>
    </row>
    <row r="46" spans="1:13" x14ac:dyDescent="0.3">
      <c r="A46" s="98"/>
      <c r="B46" s="99"/>
      <c r="C46" s="100" t="str">
        <f>IFERROR(VLOOKUP(Tabela12[[#This Row],[Produto]],produtos,3,0),"")</f>
        <v/>
      </c>
      <c r="D46" s="112" t="str">
        <f>IFERROR(Tabela12[[#This Row],[preço unitário]]*Tabela12[[#This Row],[Qtd]],"")</f>
        <v/>
      </c>
      <c r="F46" s="98"/>
      <c r="G46" s="98"/>
      <c r="H46" s="100" t="str">
        <f>IFERROR(VLOOKUP(Tabela12[[#This Row],[Produto]],produtos,5,0),"")</f>
        <v/>
      </c>
      <c r="I46" s="101" t="str">
        <f>IFERROR(Tabela13[[#This Row],[preço unitário]]*Tabela13[[#This Row],[Qtd]],"")</f>
        <v/>
      </c>
      <c r="M46" s="90"/>
    </row>
    <row r="47" spans="1:13" x14ac:dyDescent="0.3">
      <c r="A47" s="98"/>
      <c r="B47" s="99"/>
      <c r="C47" s="100" t="str">
        <f>IFERROR(VLOOKUP(Tabela12[[#This Row],[Produto]],produtos,3,0),"")</f>
        <v/>
      </c>
      <c r="D47" s="112" t="str">
        <f>IFERROR(Tabela12[[#This Row],[preço unitário]]*Tabela12[[#This Row],[Qtd]],"")</f>
        <v/>
      </c>
      <c r="F47" s="98"/>
      <c r="G47" s="98"/>
      <c r="H47" s="100" t="str">
        <f>IFERROR(VLOOKUP(Tabela12[[#This Row],[Produto]],produtos,5,0),"")</f>
        <v/>
      </c>
      <c r="I47" s="101" t="str">
        <f>IFERROR(Tabela13[[#This Row],[preço unitário]]*Tabela13[[#This Row],[Qtd]],"")</f>
        <v/>
      </c>
      <c r="M47" s="90"/>
    </row>
    <row r="48" spans="1:13" x14ac:dyDescent="0.3">
      <c r="A48" s="98"/>
      <c r="B48" s="99"/>
      <c r="C48" s="100" t="str">
        <f>IFERROR(VLOOKUP(Tabela12[[#This Row],[Produto]],produtos,3,0),"")</f>
        <v/>
      </c>
      <c r="D48" s="112" t="str">
        <f>IFERROR(Tabela12[[#This Row],[preço unitário]]*Tabela12[[#This Row],[Qtd]],"")</f>
        <v/>
      </c>
      <c r="F48" s="98"/>
      <c r="G48" s="98"/>
      <c r="H48" s="100" t="str">
        <f>IFERROR(VLOOKUP(Tabela12[[#This Row],[Produto]],produtos,5,0),"")</f>
        <v/>
      </c>
      <c r="I48" s="101" t="str">
        <f>IFERROR(Tabela13[[#This Row],[preço unitário]]*Tabela13[[#This Row],[Qtd]],"")</f>
        <v/>
      </c>
      <c r="M48" s="90"/>
    </row>
    <row r="49" spans="1:13" x14ac:dyDescent="0.3">
      <c r="A49" s="98"/>
      <c r="B49" s="99"/>
      <c r="C49" s="100" t="str">
        <f>IFERROR(VLOOKUP(Tabela12[[#This Row],[Produto]],produtos,3,0),"")</f>
        <v/>
      </c>
      <c r="D49" s="112" t="str">
        <f>IFERROR(Tabela12[[#This Row],[preço unitário]]*Tabela12[[#This Row],[Qtd]],"")</f>
        <v/>
      </c>
      <c r="F49" s="98"/>
      <c r="G49" s="98"/>
      <c r="H49" s="100" t="str">
        <f>IFERROR(VLOOKUP(Tabela12[[#This Row],[Produto]],produtos,5,0),"")</f>
        <v/>
      </c>
      <c r="I49" s="101" t="str">
        <f>IFERROR(Tabela13[[#This Row],[preço unitário]]*Tabela13[[#This Row],[Qtd]],"")</f>
        <v/>
      </c>
      <c r="M49" s="90"/>
    </row>
    <row r="50" spans="1:13" x14ac:dyDescent="0.3">
      <c r="A50" s="98"/>
      <c r="B50" s="99"/>
      <c r="C50" s="100" t="str">
        <f>IFERROR(VLOOKUP(Tabela12[[#This Row],[Produto]],produtos,3,0),"")</f>
        <v/>
      </c>
      <c r="D50" s="112" t="str">
        <f>IFERROR(Tabela12[[#This Row],[preço unitário]]*Tabela12[[#This Row],[Qtd]],"")</f>
        <v/>
      </c>
      <c r="F50" s="98"/>
      <c r="G50" s="98"/>
      <c r="H50" s="100" t="str">
        <f>IFERROR(VLOOKUP(Tabela12[[#This Row],[Produto]],produtos,5,0),"")</f>
        <v/>
      </c>
      <c r="I50" s="101" t="str">
        <f>IFERROR(Tabela13[[#This Row],[preço unitário]]*Tabela13[[#This Row],[Qtd]],"")</f>
        <v/>
      </c>
      <c r="M50" s="90"/>
    </row>
    <row r="51" spans="1:13" x14ac:dyDescent="0.3">
      <c r="A51" s="98"/>
      <c r="B51" s="99"/>
      <c r="C51" s="100" t="str">
        <f>IFERROR(VLOOKUP(Tabela12[[#This Row],[Produto]],produtos,3,0),"")</f>
        <v/>
      </c>
      <c r="D51" s="112" t="str">
        <f>IFERROR(Tabela12[[#This Row],[preço unitário]]*Tabela12[[#This Row],[Qtd]],"")</f>
        <v/>
      </c>
      <c r="F51" s="98"/>
      <c r="G51" s="98"/>
      <c r="H51" s="100" t="str">
        <f>IFERROR(VLOOKUP(Tabela12[[#This Row],[Produto]],produtos,5,0),"")</f>
        <v/>
      </c>
      <c r="I51" s="101" t="str">
        <f>IFERROR(Tabela13[[#This Row],[preço unitário]]*Tabela13[[#This Row],[Qtd]],"")</f>
        <v/>
      </c>
      <c r="M51" s="90"/>
    </row>
    <row r="52" spans="1:13" x14ac:dyDescent="0.3">
      <c r="A52" s="98"/>
      <c r="B52" s="99"/>
      <c r="C52" s="100" t="str">
        <f>IFERROR(VLOOKUP(Tabela12[[#This Row],[Produto]],produtos,3,0),"")</f>
        <v/>
      </c>
      <c r="D52" s="112" t="str">
        <f>IFERROR(Tabela12[[#This Row],[preço unitário]]*Tabela12[[#This Row],[Qtd]],"")</f>
        <v/>
      </c>
      <c r="F52" s="98"/>
      <c r="G52" s="98"/>
      <c r="H52" s="100" t="str">
        <f>IFERROR(VLOOKUP(Tabela12[[#This Row],[Produto]],produtos,5,0),"")</f>
        <v/>
      </c>
      <c r="I52" s="101" t="str">
        <f>IFERROR(Tabela13[[#This Row],[preço unitário]]*Tabela13[[#This Row],[Qtd]],"")</f>
        <v/>
      </c>
      <c r="M52" s="90"/>
    </row>
    <row r="53" spans="1:13" x14ac:dyDescent="0.3">
      <c r="A53" s="98"/>
      <c r="B53" s="99"/>
      <c r="C53" s="100" t="str">
        <f>IFERROR(VLOOKUP(Tabela12[[#This Row],[Produto]],produtos,3,0),"")</f>
        <v/>
      </c>
      <c r="D53" s="112" t="str">
        <f>IFERROR(Tabela12[[#This Row],[preço unitário]]*Tabela12[[#This Row],[Qtd]],"")</f>
        <v/>
      </c>
      <c r="F53" s="98"/>
      <c r="G53" s="98"/>
      <c r="H53" s="100" t="str">
        <f>IFERROR(VLOOKUP(Tabela12[[#This Row],[Produto]],produtos,5,0),"")</f>
        <v/>
      </c>
      <c r="I53" s="101" t="str">
        <f>IFERROR(Tabela13[[#This Row],[preço unitário]]*Tabela13[[#This Row],[Qtd]],"")</f>
        <v/>
      </c>
      <c r="M53" s="90"/>
    </row>
    <row r="54" spans="1:13" x14ac:dyDescent="0.3">
      <c r="A54" s="98"/>
      <c r="B54" s="99"/>
      <c r="C54" s="100" t="str">
        <f>IFERROR(VLOOKUP(Tabela12[[#This Row],[Produto]],produtos,3,0),"")</f>
        <v/>
      </c>
      <c r="D54" s="112" t="str">
        <f>IFERROR(Tabela12[[#This Row],[preço unitário]]*Tabela12[[#This Row],[Qtd]],"")</f>
        <v/>
      </c>
      <c r="F54" s="98"/>
      <c r="G54" s="98"/>
      <c r="H54" s="100" t="str">
        <f>IFERROR(VLOOKUP(Tabela12[[#This Row],[Produto]],produtos,5,0),"")</f>
        <v/>
      </c>
      <c r="I54" s="101" t="str">
        <f>IFERROR(Tabela13[[#This Row],[preço unitário]]*Tabela13[[#This Row],[Qtd]],"")</f>
        <v/>
      </c>
      <c r="M54" s="90"/>
    </row>
    <row r="55" spans="1:13" x14ac:dyDescent="0.3">
      <c r="A55" s="98"/>
      <c r="B55" s="99"/>
      <c r="C55" s="100" t="str">
        <f>IFERROR(VLOOKUP(Tabela12[[#This Row],[Produto]],produtos,3,0),"")</f>
        <v/>
      </c>
      <c r="D55" s="112" t="str">
        <f>IFERROR(Tabela12[[#This Row],[preço unitário]]*Tabela12[[#This Row],[Qtd]],"")</f>
        <v/>
      </c>
      <c r="F55" s="98"/>
      <c r="G55" s="98"/>
      <c r="H55" s="100" t="str">
        <f>IFERROR(VLOOKUP(Tabela12[[#This Row],[Produto]],produtos,5,0),"")</f>
        <v/>
      </c>
      <c r="I55" s="101" t="str">
        <f>IFERROR(Tabela13[[#This Row],[preço unitário]]*Tabela13[[#This Row],[Qtd]],"")</f>
        <v/>
      </c>
      <c r="M55" s="90"/>
    </row>
    <row r="56" spans="1:13" x14ac:dyDescent="0.3">
      <c r="A56" s="98"/>
      <c r="B56" s="99"/>
      <c r="C56" s="100" t="str">
        <f>IFERROR(VLOOKUP(Tabela12[[#This Row],[Produto]],produtos,3,0),"")</f>
        <v/>
      </c>
      <c r="D56" s="112" t="str">
        <f>IFERROR(Tabela12[[#This Row],[preço unitário]]*Tabela12[[#This Row],[Qtd]],"")</f>
        <v/>
      </c>
      <c r="F56" s="98"/>
      <c r="G56" s="98"/>
      <c r="H56" s="100" t="str">
        <f>IFERROR(VLOOKUP(Tabela12[[#This Row],[Produto]],produtos,5,0),"")</f>
        <v/>
      </c>
      <c r="I56" s="101" t="str">
        <f>IFERROR(Tabela13[[#This Row],[preço unitário]]*Tabela13[[#This Row],[Qtd]],"")</f>
        <v/>
      </c>
      <c r="M56" s="90"/>
    </row>
    <row r="57" spans="1:13" x14ac:dyDescent="0.3">
      <c r="A57" s="98"/>
      <c r="B57" s="99"/>
      <c r="C57" s="100" t="str">
        <f>IFERROR(VLOOKUP(Tabela12[[#This Row],[Produto]],produtos,3,0),"")</f>
        <v/>
      </c>
      <c r="D57" s="112" t="str">
        <f>IFERROR(Tabela12[[#This Row],[preço unitário]]*Tabela12[[#This Row],[Qtd]],"")</f>
        <v/>
      </c>
      <c r="F57" s="98"/>
      <c r="G57" s="98"/>
      <c r="H57" s="100" t="str">
        <f>IFERROR(VLOOKUP(Tabela12[[#This Row],[Produto]],produtos,5,0),"")</f>
        <v/>
      </c>
      <c r="I57" s="101" t="str">
        <f>IFERROR(Tabela13[[#This Row],[preço unitário]]*Tabela13[[#This Row],[Qtd]],"")</f>
        <v/>
      </c>
      <c r="M57" s="90"/>
    </row>
    <row r="58" spans="1:13" x14ac:dyDescent="0.3">
      <c r="A58" s="98"/>
      <c r="B58" s="99"/>
      <c r="C58" s="100" t="str">
        <f>IFERROR(VLOOKUP(Tabela12[[#This Row],[Produto]],produtos,3,0),"")</f>
        <v/>
      </c>
      <c r="D58" s="112" t="str">
        <f>IFERROR(Tabela12[[#This Row],[preço unitário]]*Tabela12[[#This Row],[Qtd]],"")</f>
        <v/>
      </c>
      <c r="F58" s="98"/>
      <c r="G58" s="98"/>
      <c r="H58" s="100" t="str">
        <f>IFERROR(VLOOKUP(Tabela12[[#This Row],[Produto]],produtos,5,0),"")</f>
        <v/>
      </c>
      <c r="I58" s="101" t="str">
        <f>IFERROR(Tabela13[[#This Row],[preço unitário]]*Tabela13[[#This Row],[Qtd]],"")</f>
        <v/>
      </c>
      <c r="M58" s="90"/>
    </row>
    <row r="59" spans="1:13" x14ac:dyDescent="0.3">
      <c r="A59" s="98"/>
      <c r="B59" s="99"/>
      <c r="C59" s="100" t="str">
        <f>IFERROR(VLOOKUP(Tabela12[[#This Row],[Produto]],produtos,3,0),"")</f>
        <v/>
      </c>
      <c r="D59" s="112" t="str">
        <f>IFERROR(Tabela12[[#This Row],[preço unitário]]*Tabela12[[#This Row],[Qtd]],"")</f>
        <v/>
      </c>
      <c r="F59" s="98"/>
      <c r="G59" s="98"/>
      <c r="H59" s="100" t="str">
        <f>IFERROR(VLOOKUP(Tabela12[[#This Row],[Produto]],produtos,5,0),"")</f>
        <v/>
      </c>
      <c r="I59" s="101" t="str">
        <f>IFERROR(Tabela13[[#This Row],[preço unitário]]*Tabela13[[#This Row],[Qtd]],"")</f>
        <v/>
      </c>
      <c r="M59" s="90"/>
    </row>
    <row r="60" spans="1:13" x14ac:dyDescent="0.3">
      <c r="A60" s="98"/>
      <c r="B60" s="99"/>
      <c r="C60" s="100" t="str">
        <f>IFERROR(VLOOKUP(Tabela12[[#This Row],[Produto]],produtos,3,0),"")</f>
        <v/>
      </c>
      <c r="D60" s="112" t="str">
        <f>IFERROR(Tabela12[[#This Row],[preço unitário]]*Tabela12[[#This Row],[Qtd]],"")</f>
        <v/>
      </c>
      <c r="F60" s="98"/>
      <c r="G60" s="98"/>
      <c r="H60" s="100" t="str">
        <f>IFERROR(VLOOKUP(Tabela12[[#This Row],[Produto]],produtos,5,0),"")</f>
        <v/>
      </c>
      <c r="I60" s="101" t="str">
        <f>IFERROR(Tabela13[[#This Row],[preço unitário]]*Tabela13[[#This Row],[Qtd]],"")</f>
        <v/>
      </c>
      <c r="M60" s="90"/>
    </row>
    <row r="61" spans="1:13" x14ac:dyDescent="0.3">
      <c r="A61" s="98"/>
      <c r="B61" s="99"/>
      <c r="C61" s="100" t="str">
        <f>IFERROR(VLOOKUP(Tabela12[[#This Row],[Produto]],produtos,3,0),"")</f>
        <v/>
      </c>
      <c r="D61" s="112" t="str">
        <f>IFERROR(Tabela12[[#This Row],[preço unitário]]*Tabela12[[#This Row],[Qtd]],"")</f>
        <v/>
      </c>
      <c r="F61" s="98"/>
      <c r="G61" s="98"/>
      <c r="H61" s="100" t="str">
        <f>IFERROR(VLOOKUP(Tabela12[[#This Row],[Produto]],produtos,5,0),"")</f>
        <v/>
      </c>
      <c r="I61" s="101" t="str">
        <f>IFERROR(Tabela13[[#This Row],[preço unitário]]*Tabela13[[#This Row],[Qtd]],"")</f>
        <v/>
      </c>
      <c r="M61" s="90"/>
    </row>
    <row r="62" spans="1:13" x14ac:dyDescent="0.3">
      <c r="A62" s="98"/>
      <c r="B62" s="99"/>
      <c r="C62" s="100" t="str">
        <f>IFERROR(VLOOKUP(Tabela12[[#This Row],[Produto]],produtos,3,0),"")</f>
        <v/>
      </c>
      <c r="D62" s="112" t="str">
        <f>IFERROR(Tabela12[[#This Row],[preço unitário]]*Tabela12[[#This Row],[Qtd]],"")</f>
        <v/>
      </c>
      <c r="F62" s="98"/>
      <c r="G62" s="98"/>
      <c r="H62" s="100" t="str">
        <f>IFERROR(VLOOKUP(Tabela12[[#This Row],[Produto]],produtos,5,0),"")</f>
        <v/>
      </c>
      <c r="I62" s="101" t="str">
        <f>IFERROR(Tabela13[[#This Row],[preço unitário]]*Tabela13[[#This Row],[Qtd]],"")</f>
        <v/>
      </c>
      <c r="M62" s="90"/>
    </row>
    <row r="63" spans="1:13" x14ac:dyDescent="0.3">
      <c r="A63" s="98"/>
      <c r="B63" s="99"/>
      <c r="C63" s="100" t="str">
        <f>IFERROR(VLOOKUP(Tabela12[[#This Row],[Produto]],produtos,3,0),"")</f>
        <v/>
      </c>
      <c r="D63" s="112" t="str">
        <f>IFERROR(Tabela12[[#This Row],[preço unitário]]*Tabela12[[#This Row],[Qtd]],"")</f>
        <v/>
      </c>
      <c r="F63" s="98"/>
      <c r="G63" s="98"/>
      <c r="H63" s="100" t="str">
        <f>IFERROR(VLOOKUP(Tabela12[[#This Row],[Produto]],produtos,5,0),"")</f>
        <v/>
      </c>
      <c r="I63" s="101" t="str">
        <f>IFERROR(Tabela13[[#This Row],[preço unitário]]*Tabela13[[#This Row],[Qtd]],"")</f>
        <v/>
      </c>
      <c r="M63" s="90"/>
    </row>
    <row r="64" spans="1:13" x14ac:dyDescent="0.3">
      <c r="A64" s="98"/>
      <c r="B64" s="99"/>
      <c r="C64" s="100" t="str">
        <f>IFERROR(VLOOKUP(Tabela12[[#This Row],[Produto]],produtos,3,0),"")</f>
        <v/>
      </c>
      <c r="D64" s="112" t="str">
        <f>IFERROR(Tabela12[[#This Row],[preço unitário]]*Tabela12[[#This Row],[Qtd]],"")</f>
        <v/>
      </c>
      <c r="F64" s="98"/>
      <c r="G64" s="98"/>
      <c r="H64" s="100" t="str">
        <f>IFERROR(VLOOKUP(Tabela12[[#This Row],[Produto]],produtos,5,0),"")</f>
        <v/>
      </c>
      <c r="I64" s="101" t="str">
        <f>IFERROR(Tabela13[[#This Row],[preço unitário]]*Tabela13[[#This Row],[Qtd]],"")</f>
        <v/>
      </c>
      <c r="M64" s="90"/>
    </row>
    <row r="65" spans="1:13" x14ac:dyDescent="0.3">
      <c r="A65" s="98"/>
      <c r="B65" s="99"/>
      <c r="C65" s="100" t="str">
        <f>IFERROR(VLOOKUP(Tabela12[[#This Row],[Produto]],produtos,3,0),"")</f>
        <v/>
      </c>
      <c r="D65" s="112" t="str">
        <f>IFERROR(Tabela12[[#This Row],[preço unitário]]*Tabela12[[#This Row],[Qtd]],"")</f>
        <v/>
      </c>
      <c r="F65" s="98"/>
      <c r="G65" s="98"/>
      <c r="H65" s="100" t="str">
        <f>IFERROR(VLOOKUP(Tabela12[[#This Row],[Produto]],produtos,5,0),"")</f>
        <v/>
      </c>
      <c r="I65" s="101" t="str">
        <f>IFERROR(Tabela13[[#This Row],[preço unitário]]*Tabela13[[#This Row],[Qtd]],"")</f>
        <v/>
      </c>
      <c r="M65" s="90"/>
    </row>
    <row r="66" spans="1:13" x14ac:dyDescent="0.3">
      <c r="A66" s="98"/>
      <c r="B66" s="99"/>
      <c r="C66" s="100" t="str">
        <f>IFERROR(VLOOKUP(Tabela12[[#This Row],[Produto]],produtos,3,0),"")</f>
        <v/>
      </c>
      <c r="D66" s="112" t="str">
        <f>IFERROR(Tabela12[[#This Row],[preço unitário]]*Tabela12[[#This Row],[Qtd]],"")</f>
        <v/>
      </c>
      <c r="F66" s="98"/>
      <c r="G66" s="98"/>
      <c r="H66" s="100" t="str">
        <f>IFERROR(VLOOKUP(Tabela12[[#This Row],[Produto]],produtos,5,0),"")</f>
        <v/>
      </c>
      <c r="I66" s="101" t="str">
        <f>IFERROR(Tabela13[[#This Row],[preço unitário]]*Tabela13[[#This Row],[Qtd]],"")</f>
        <v/>
      </c>
      <c r="M66" s="90"/>
    </row>
    <row r="67" spans="1:13" x14ac:dyDescent="0.3">
      <c r="A67" s="98"/>
      <c r="B67" s="99"/>
      <c r="C67" s="100" t="str">
        <f>IFERROR(VLOOKUP(Tabela12[[#This Row],[Produto]],produtos,3,0),"")</f>
        <v/>
      </c>
      <c r="D67" s="112" t="str">
        <f>IFERROR(Tabela12[[#This Row],[preço unitário]]*Tabela12[[#This Row],[Qtd]],"")</f>
        <v/>
      </c>
      <c r="F67" s="98"/>
      <c r="G67" s="98"/>
      <c r="H67" s="100" t="str">
        <f>IFERROR(VLOOKUP(Tabela12[[#This Row],[Produto]],produtos,5,0),"")</f>
        <v/>
      </c>
      <c r="I67" s="101" t="str">
        <f>IFERROR(Tabela13[[#This Row],[preço unitário]]*Tabela13[[#This Row],[Qtd]],"")</f>
        <v/>
      </c>
      <c r="M67" s="90"/>
    </row>
    <row r="68" spans="1:13" x14ac:dyDescent="0.3">
      <c r="A68" s="98"/>
      <c r="B68" s="99"/>
      <c r="C68" s="100" t="str">
        <f>IFERROR(VLOOKUP(Tabela12[[#This Row],[Produto]],produtos,3,0),"")</f>
        <v/>
      </c>
      <c r="D68" s="112" t="str">
        <f>IFERROR(Tabela12[[#This Row],[preço unitário]]*Tabela12[[#This Row],[Qtd]],"")</f>
        <v/>
      </c>
      <c r="F68" s="98"/>
      <c r="G68" s="98"/>
      <c r="H68" s="100" t="str">
        <f>IFERROR(VLOOKUP(Tabela12[[#This Row],[Produto]],produtos,5,0),"")</f>
        <v/>
      </c>
      <c r="I68" s="101" t="str">
        <f>IFERROR(Tabela13[[#This Row],[preço unitário]]*Tabela13[[#This Row],[Qtd]],"")</f>
        <v/>
      </c>
      <c r="M68" s="90"/>
    </row>
    <row r="69" spans="1:13" x14ac:dyDescent="0.3">
      <c r="A69" s="98"/>
      <c r="B69" s="99"/>
      <c r="C69" s="100" t="str">
        <f>IFERROR(VLOOKUP(Tabela12[[#This Row],[Produto]],produtos,3,0),"")</f>
        <v/>
      </c>
      <c r="D69" s="112" t="str">
        <f>IFERROR(Tabela12[[#This Row],[preço unitário]]*Tabela12[[#This Row],[Qtd]],"")</f>
        <v/>
      </c>
      <c r="F69" s="98"/>
      <c r="G69" s="98"/>
      <c r="H69" s="100" t="str">
        <f>IFERROR(VLOOKUP(Tabela12[[#This Row],[Produto]],produtos,5,0),"")</f>
        <v/>
      </c>
      <c r="I69" s="101" t="str">
        <f>IFERROR(Tabela13[[#This Row],[preço unitário]]*Tabela13[[#This Row],[Qtd]],"")</f>
        <v/>
      </c>
      <c r="M69" s="90"/>
    </row>
    <row r="70" spans="1:13" x14ac:dyDescent="0.3">
      <c r="A70" s="98"/>
      <c r="B70" s="99"/>
      <c r="C70" s="100" t="str">
        <f>IFERROR(VLOOKUP(Tabela12[[#This Row],[Produto]],produtos,3,0),"")</f>
        <v/>
      </c>
      <c r="D70" s="112" t="str">
        <f>IFERROR(Tabela12[[#This Row],[preço unitário]]*Tabela12[[#This Row],[Qtd]],"")</f>
        <v/>
      </c>
      <c r="F70" s="98"/>
      <c r="G70" s="98"/>
      <c r="H70" s="100" t="str">
        <f>IFERROR(VLOOKUP(Tabela12[[#This Row],[Produto]],produtos,5,0),"")</f>
        <v/>
      </c>
      <c r="I70" s="101" t="str">
        <f>IFERROR(Tabela13[[#This Row],[preço unitário]]*Tabela13[[#This Row],[Qtd]],"")</f>
        <v/>
      </c>
      <c r="M70" s="90"/>
    </row>
    <row r="71" spans="1:13" x14ac:dyDescent="0.3">
      <c r="A71" s="98"/>
      <c r="B71" s="99"/>
      <c r="C71" s="100" t="str">
        <f>IFERROR(VLOOKUP(Tabela12[[#This Row],[Produto]],produtos,3,0),"")</f>
        <v/>
      </c>
      <c r="D71" s="112" t="str">
        <f>IFERROR(Tabela12[[#This Row],[preço unitário]]*Tabela12[[#This Row],[Qtd]],"")</f>
        <v/>
      </c>
      <c r="F71" s="98"/>
      <c r="G71" s="98"/>
      <c r="H71" s="100" t="str">
        <f>IFERROR(VLOOKUP(Tabela12[[#This Row],[Produto]],produtos,5,0),"")</f>
        <v/>
      </c>
      <c r="I71" s="101" t="str">
        <f>IFERROR(Tabela13[[#This Row],[preço unitário]]*Tabela13[[#This Row],[Qtd]],"")</f>
        <v/>
      </c>
      <c r="M71" s="90"/>
    </row>
    <row r="72" spans="1:13" x14ac:dyDescent="0.3">
      <c r="A72" s="98"/>
      <c r="B72" s="99"/>
      <c r="C72" s="100" t="str">
        <f>IFERROR(VLOOKUP(Tabela12[[#This Row],[Produto]],produtos,3,0),"")</f>
        <v/>
      </c>
      <c r="D72" s="112" t="str">
        <f>IFERROR(Tabela12[[#This Row],[preço unitário]]*Tabela12[[#This Row],[Qtd]],"")</f>
        <v/>
      </c>
      <c r="F72" s="98"/>
      <c r="G72" s="98"/>
      <c r="H72" s="100" t="str">
        <f>IFERROR(VLOOKUP(Tabela12[[#This Row],[Produto]],produtos,5,0),"")</f>
        <v/>
      </c>
      <c r="I72" s="101" t="str">
        <f>IFERROR(Tabela13[[#This Row],[preço unitário]]*Tabela13[[#This Row],[Qtd]],"")</f>
        <v/>
      </c>
      <c r="M72" s="90"/>
    </row>
    <row r="73" spans="1:13" x14ac:dyDescent="0.3">
      <c r="A73" s="98"/>
      <c r="B73" s="99"/>
      <c r="C73" s="100" t="str">
        <f>IFERROR(VLOOKUP(Tabela12[[#This Row],[Produto]],produtos,3,0),"")</f>
        <v/>
      </c>
      <c r="D73" s="112" t="str">
        <f>IFERROR(Tabela12[[#This Row],[preço unitário]]*Tabela12[[#This Row],[Qtd]],"")</f>
        <v/>
      </c>
      <c r="F73" s="98"/>
      <c r="G73" s="98"/>
      <c r="H73" s="100" t="str">
        <f>IFERROR(VLOOKUP(Tabela12[[#This Row],[Produto]],produtos,5,0),"")</f>
        <v/>
      </c>
      <c r="I73" s="101" t="str">
        <f>IFERROR(Tabela13[[#This Row],[preço unitário]]*Tabela13[[#This Row],[Qtd]],"")</f>
        <v/>
      </c>
      <c r="M73" s="90"/>
    </row>
    <row r="74" spans="1:13" x14ac:dyDescent="0.3">
      <c r="A74" s="98"/>
      <c r="B74" s="99"/>
      <c r="C74" s="100" t="str">
        <f>IFERROR(VLOOKUP(Tabela12[[#This Row],[Produto]],produtos,3,0),"")</f>
        <v/>
      </c>
      <c r="D74" s="112" t="str">
        <f>IFERROR(Tabela12[[#This Row],[preço unitário]]*Tabela12[[#This Row],[Qtd]],"")</f>
        <v/>
      </c>
      <c r="F74" s="98"/>
      <c r="G74" s="98"/>
      <c r="H74" s="100" t="str">
        <f>IFERROR(VLOOKUP(Tabela12[[#This Row],[Produto]],produtos,5,0),"")</f>
        <v/>
      </c>
      <c r="I74" s="101" t="str">
        <f>IFERROR(Tabela13[[#This Row],[preço unitário]]*Tabela13[[#This Row],[Qtd]],"")</f>
        <v/>
      </c>
      <c r="M74" s="90"/>
    </row>
    <row r="75" spans="1:13" x14ac:dyDescent="0.3">
      <c r="A75" s="98"/>
      <c r="B75" s="99"/>
      <c r="C75" s="100" t="str">
        <f>IFERROR(VLOOKUP(Tabela12[[#This Row],[Produto]],produtos,3,0),"")</f>
        <v/>
      </c>
      <c r="D75" s="112" t="str">
        <f>IFERROR(Tabela12[[#This Row],[preço unitário]]*Tabela12[[#This Row],[Qtd]],"")</f>
        <v/>
      </c>
      <c r="F75" s="98"/>
      <c r="G75" s="98"/>
      <c r="H75" s="100" t="str">
        <f>IFERROR(VLOOKUP(Tabela12[[#This Row],[Produto]],produtos,5,0),"")</f>
        <v/>
      </c>
      <c r="I75" s="101" t="str">
        <f>IFERROR(Tabela13[[#This Row],[preço unitário]]*Tabela13[[#This Row],[Qtd]],"")</f>
        <v/>
      </c>
      <c r="M75" s="90"/>
    </row>
    <row r="76" spans="1:13" x14ac:dyDescent="0.3">
      <c r="A76" s="98"/>
      <c r="B76" s="99"/>
      <c r="C76" s="100" t="str">
        <f>IFERROR(VLOOKUP(Tabela12[[#This Row],[Produto]],produtos,3,0),"")</f>
        <v/>
      </c>
      <c r="D76" s="112" t="str">
        <f>IFERROR(Tabela12[[#This Row],[preço unitário]]*Tabela12[[#This Row],[Qtd]],"")</f>
        <v/>
      </c>
      <c r="F76" s="98"/>
      <c r="G76" s="98"/>
      <c r="H76" s="100" t="str">
        <f>IFERROR(VLOOKUP(Tabela12[[#This Row],[Produto]],produtos,5,0),"")</f>
        <v/>
      </c>
      <c r="I76" s="101" t="str">
        <f>IFERROR(Tabela13[[#This Row],[preço unitário]]*Tabela13[[#This Row],[Qtd]],"")</f>
        <v/>
      </c>
      <c r="M76" s="90"/>
    </row>
    <row r="77" spans="1:13" x14ac:dyDescent="0.3">
      <c r="A77" s="98"/>
      <c r="B77" s="99"/>
      <c r="C77" s="100" t="str">
        <f>IFERROR(VLOOKUP(Tabela12[[#This Row],[Produto]],produtos,3,0),"")</f>
        <v/>
      </c>
      <c r="D77" s="112" t="str">
        <f>IFERROR(Tabela12[[#This Row],[preço unitário]]*Tabela12[[#This Row],[Qtd]],"")</f>
        <v/>
      </c>
      <c r="F77" s="98"/>
      <c r="G77" s="98"/>
      <c r="H77" s="100" t="str">
        <f>IFERROR(VLOOKUP(Tabela12[[#This Row],[Produto]],produtos,5,0),"")</f>
        <v/>
      </c>
      <c r="I77" s="101" t="str">
        <f>IFERROR(Tabela13[[#This Row],[preço unitário]]*Tabela13[[#This Row],[Qtd]],"")</f>
        <v/>
      </c>
      <c r="M77" s="90"/>
    </row>
    <row r="78" spans="1:13" x14ac:dyDescent="0.3">
      <c r="A78" s="98"/>
      <c r="B78" s="99"/>
      <c r="C78" s="100" t="str">
        <f>IFERROR(VLOOKUP(Tabela12[[#This Row],[Produto]],produtos,3,0),"")</f>
        <v/>
      </c>
      <c r="D78" s="112" t="str">
        <f>IFERROR(Tabela12[[#This Row],[preço unitário]]*Tabela12[[#This Row],[Qtd]],"")</f>
        <v/>
      </c>
      <c r="F78" s="98"/>
      <c r="G78" s="98"/>
      <c r="H78" s="100" t="str">
        <f>IFERROR(VLOOKUP(Tabela12[[#This Row],[Produto]],produtos,5,0),"")</f>
        <v/>
      </c>
      <c r="I78" s="101" t="str">
        <f>IFERROR(Tabela13[[#This Row],[preço unitário]]*Tabela13[[#This Row],[Qtd]],"")</f>
        <v/>
      </c>
      <c r="M78" s="90"/>
    </row>
    <row r="79" spans="1:13" x14ac:dyDescent="0.3">
      <c r="A79" s="98"/>
      <c r="B79" s="99"/>
      <c r="C79" s="100" t="str">
        <f>IFERROR(VLOOKUP(Tabela12[[#This Row],[Produto]],produtos,3,0),"")</f>
        <v/>
      </c>
      <c r="D79" s="112" t="str">
        <f>IFERROR(Tabela12[[#This Row],[preço unitário]]*Tabela12[[#This Row],[Qtd]],"")</f>
        <v/>
      </c>
      <c r="F79" s="98"/>
      <c r="G79" s="98"/>
      <c r="H79" s="100" t="str">
        <f>IFERROR(VLOOKUP(Tabela12[[#This Row],[Produto]],produtos,5,0),"")</f>
        <v/>
      </c>
      <c r="I79" s="101" t="str">
        <f>IFERROR(Tabela13[[#This Row],[preço unitário]]*Tabela13[[#This Row],[Qtd]],"")</f>
        <v/>
      </c>
      <c r="M79" s="90"/>
    </row>
    <row r="80" spans="1:13" x14ac:dyDescent="0.3">
      <c r="A80" s="98"/>
      <c r="B80" s="99"/>
      <c r="C80" s="100" t="str">
        <f>IFERROR(VLOOKUP(Tabela12[[#This Row],[Produto]],produtos,3,0),"")</f>
        <v/>
      </c>
      <c r="D80" s="112" t="str">
        <f>IFERROR(Tabela12[[#This Row],[preço unitário]]*Tabela12[[#This Row],[Qtd]],"")</f>
        <v/>
      </c>
      <c r="F80" s="98"/>
      <c r="G80" s="98"/>
      <c r="H80" s="100" t="str">
        <f>IFERROR(VLOOKUP(Tabela12[[#This Row],[Produto]],produtos,5,0),"")</f>
        <v/>
      </c>
      <c r="I80" s="101" t="str">
        <f>IFERROR(Tabela13[[#This Row],[preço unitário]]*Tabela13[[#This Row],[Qtd]],"")</f>
        <v/>
      </c>
      <c r="M80" s="90"/>
    </row>
    <row r="81" spans="1:13" x14ac:dyDescent="0.3">
      <c r="A81" s="98"/>
      <c r="B81" s="99"/>
      <c r="C81" s="100" t="str">
        <f>IFERROR(VLOOKUP(Tabela12[[#This Row],[Produto]],produtos,3,0),"")</f>
        <v/>
      </c>
      <c r="D81" s="112" t="str">
        <f>IFERROR(Tabela12[[#This Row],[preço unitário]]*Tabela12[[#This Row],[Qtd]],"")</f>
        <v/>
      </c>
      <c r="F81" s="98"/>
      <c r="G81" s="98"/>
      <c r="H81" s="100" t="str">
        <f>IFERROR(VLOOKUP(Tabela12[[#This Row],[Produto]],produtos,5,0),"")</f>
        <v/>
      </c>
      <c r="I81" s="101" t="str">
        <f>IFERROR(Tabela13[[#This Row],[preço unitário]]*Tabela13[[#This Row],[Qtd]],"")</f>
        <v/>
      </c>
      <c r="M81" s="90"/>
    </row>
    <row r="82" spans="1:13" x14ac:dyDescent="0.3">
      <c r="A82" s="98"/>
      <c r="B82" s="99"/>
      <c r="C82" s="100" t="str">
        <f>IFERROR(VLOOKUP(Tabela12[[#This Row],[Produto]],produtos,3,0),"")</f>
        <v/>
      </c>
      <c r="D82" s="112" t="str">
        <f>IFERROR(Tabela12[[#This Row],[preço unitário]]*Tabela12[[#This Row],[Qtd]],"")</f>
        <v/>
      </c>
      <c r="F82" s="98"/>
      <c r="G82" s="98"/>
      <c r="H82" s="100" t="str">
        <f>IFERROR(VLOOKUP(Tabela12[[#This Row],[Produto]],produtos,5,0),"")</f>
        <v/>
      </c>
      <c r="I82" s="101" t="str">
        <f>IFERROR(Tabela13[[#This Row],[preço unitário]]*Tabela13[[#This Row],[Qtd]],"")</f>
        <v/>
      </c>
      <c r="M82" s="90"/>
    </row>
    <row r="83" spans="1:13" x14ac:dyDescent="0.3">
      <c r="A83" s="98"/>
      <c r="B83" s="99"/>
      <c r="C83" s="100" t="str">
        <f>IFERROR(VLOOKUP(Tabela12[[#This Row],[Produto]],produtos,3,0),"")</f>
        <v/>
      </c>
      <c r="D83" s="112" t="str">
        <f>IFERROR(Tabela12[[#This Row],[preço unitário]]*Tabela12[[#This Row],[Qtd]],"")</f>
        <v/>
      </c>
      <c r="F83" s="98"/>
      <c r="G83" s="98"/>
      <c r="H83" s="100" t="str">
        <f>IFERROR(VLOOKUP(Tabela12[[#This Row],[Produto]],produtos,5,0),"")</f>
        <v/>
      </c>
      <c r="I83" s="101" t="str">
        <f>IFERROR(Tabela13[[#This Row],[preço unitário]]*Tabela13[[#This Row],[Qtd]],"")</f>
        <v/>
      </c>
      <c r="M83" s="90"/>
    </row>
    <row r="84" spans="1:13" x14ac:dyDescent="0.3">
      <c r="A84" s="98"/>
      <c r="B84" s="99"/>
      <c r="C84" s="100" t="str">
        <f>IFERROR(VLOOKUP(Tabela12[[#This Row],[Produto]],produtos,3,0),"")</f>
        <v/>
      </c>
      <c r="D84" s="112" t="str">
        <f>IFERROR(Tabela12[[#This Row],[preço unitário]]*Tabela12[[#This Row],[Qtd]],"")</f>
        <v/>
      </c>
      <c r="F84" s="98"/>
      <c r="G84" s="98"/>
      <c r="H84" s="100" t="str">
        <f>IFERROR(VLOOKUP(Tabela12[[#This Row],[Produto]],produtos,5,0),"")</f>
        <v/>
      </c>
      <c r="I84" s="101" t="str">
        <f>IFERROR(Tabela13[[#This Row],[preço unitário]]*Tabela13[[#This Row],[Qtd]],"")</f>
        <v/>
      </c>
      <c r="M84" s="90"/>
    </row>
    <row r="85" spans="1:13" x14ac:dyDescent="0.3">
      <c r="A85" s="98"/>
      <c r="B85" s="99"/>
      <c r="C85" s="100" t="str">
        <f>IFERROR(VLOOKUP(Tabela12[[#This Row],[Produto]],produtos,3,0),"")</f>
        <v/>
      </c>
      <c r="D85" s="112" t="str">
        <f>IFERROR(Tabela12[[#This Row],[preço unitário]]*Tabela12[[#This Row],[Qtd]],"")</f>
        <v/>
      </c>
      <c r="F85" s="98"/>
      <c r="G85" s="98"/>
      <c r="H85" s="100" t="str">
        <f>IFERROR(VLOOKUP(Tabela12[[#This Row],[Produto]],produtos,5,0),"")</f>
        <v/>
      </c>
      <c r="I85" s="101" t="str">
        <f>IFERROR(Tabela13[[#This Row],[preço unitário]]*Tabela13[[#This Row],[Qtd]],"")</f>
        <v/>
      </c>
      <c r="M85" s="90"/>
    </row>
    <row r="86" spans="1:13" x14ac:dyDescent="0.3">
      <c r="A86" s="98"/>
      <c r="B86" s="99"/>
      <c r="C86" s="100" t="str">
        <f>IFERROR(VLOOKUP(Tabela12[[#This Row],[Produto]],produtos,3,0),"")</f>
        <v/>
      </c>
      <c r="D86" s="112" t="str">
        <f>IFERROR(Tabela12[[#This Row],[preço unitário]]*Tabela12[[#This Row],[Qtd]],"")</f>
        <v/>
      </c>
      <c r="F86" s="98"/>
      <c r="G86" s="98"/>
      <c r="H86" s="100" t="str">
        <f>IFERROR(VLOOKUP(Tabela12[[#This Row],[Produto]],produtos,5,0),"")</f>
        <v/>
      </c>
      <c r="I86" s="101" t="str">
        <f>IFERROR(Tabela13[[#This Row],[preço unitário]]*Tabela13[[#This Row],[Qtd]],"")</f>
        <v/>
      </c>
      <c r="M86" s="90"/>
    </row>
    <row r="87" spans="1:13" x14ac:dyDescent="0.3">
      <c r="A87" s="98"/>
      <c r="B87" s="99"/>
      <c r="C87" s="100" t="str">
        <f>IFERROR(VLOOKUP(Tabela12[[#This Row],[Produto]],produtos,3,0),"")</f>
        <v/>
      </c>
      <c r="D87" s="112" t="str">
        <f>IFERROR(Tabela12[[#This Row],[preço unitário]]*Tabela12[[#This Row],[Qtd]],"")</f>
        <v/>
      </c>
      <c r="F87" s="98"/>
      <c r="G87" s="98"/>
      <c r="H87" s="100" t="str">
        <f>IFERROR(VLOOKUP(Tabela12[[#This Row],[Produto]],produtos,5,0),"")</f>
        <v/>
      </c>
      <c r="I87" s="101" t="str">
        <f>IFERROR(Tabela13[[#This Row],[preço unitário]]*Tabela13[[#This Row],[Qtd]],"")</f>
        <v/>
      </c>
      <c r="M87" s="90"/>
    </row>
    <row r="88" spans="1:13" x14ac:dyDescent="0.3">
      <c r="A88" s="98"/>
      <c r="B88" s="99"/>
      <c r="C88" s="100" t="str">
        <f>IFERROR(VLOOKUP(Tabela12[[#This Row],[Produto]],produtos,3,0),"")</f>
        <v/>
      </c>
      <c r="D88" s="112" t="str">
        <f>IFERROR(Tabela12[[#This Row],[preço unitário]]*Tabela12[[#This Row],[Qtd]],"")</f>
        <v/>
      </c>
      <c r="F88" s="98"/>
      <c r="G88" s="98"/>
      <c r="H88" s="100" t="str">
        <f>IFERROR(VLOOKUP(Tabela12[[#This Row],[Produto]],produtos,5,0),"")</f>
        <v/>
      </c>
      <c r="I88" s="101" t="str">
        <f>IFERROR(Tabela13[[#This Row],[preço unitário]]*Tabela13[[#This Row],[Qtd]],"")</f>
        <v/>
      </c>
      <c r="M88" s="90"/>
    </row>
    <row r="89" spans="1:13" x14ac:dyDescent="0.3">
      <c r="A89" s="98"/>
      <c r="B89" s="99"/>
      <c r="C89" s="100" t="str">
        <f>IFERROR(VLOOKUP(Tabela12[[#This Row],[Produto]],produtos,3,0),"")</f>
        <v/>
      </c>
      <c r="D89" s="112" t="str">
        <f>IFERROR(Tabela12[[#This Row],[preço unitário]]*Tabela12[[#This Row],[Qtd]],"")</f>
        <v/>
      </c>
      <c r="F89" s="98"/>
      <c r="G89" s="98"/>
      <c r="H89" s="100" t="str">
        <f>IFERROR(VLOOKUP(Tabela12[[#This Row],[Produto]],produtos,5,0),"")</f>
        <v/>
      </c>
      <c r="I89" s="101" t="str">
        <f>IFERROR(Tabela13[[#This Row],[preço unitário]]*Tabela13[[#This Row],[Qtd]],"")</f>
        <v/>
      </c>
      <c r="M89" s="90"/>
    </row>
    <row r="90" spans="1:13" x14ac:dyDescent="0.3">
      <c r="A90" s="98"/>
      <c r="B90" s="99"/>
      <c r="C90" s="100" t="str">
        <f>IFERROR(VLOOKUP(Tabela12[[#This Row],[Produto]],produtos,3,0),"")</f>
        <v/>
      </c>
      <c r="D90" s="112" t="str">
        <f>IFERROR(Tabela12[[#This Row],[preço unitário]]*Tabela12[[#This Row],[Qtd]],"")</f>
        <v/>
      </c>
      <c r="F90" s="98"/>
      <c r="G90" s="98"/>
      <c r="H90" s="100" t="str">
        <f>IFERROR(VLOOKUP(Tabela12[[#This Row],[Produto]],produtos,5,0),"")</f>
        <v/>
      </c>
      <c r="I90" s="101" t="str">
        <f>IFERROR(Tabela13[[#This Row],[preço unitário]]*Tabela13[[#This Row],[Qtd]],"")</f>
        <v/>
      </c>
      <c r="M90" s="90"/>
    </row>
    <row r="91" spans="1:13" x14ac:dyDescent="0.3">
      <c r="A91" s="98"/>
      <c r="B91" s="99"/>
      <c r="C91" s="100" t="str">
        <f>IFERROR(VLOOKUP(Tabela12[[#This Row],[Produto]],produtos,3,0),"")</f>
        <v/>
      </c>
      <c r="D91" s="112" t="str">
        <f>IFERROR(Tabela12[[#This Row],[preço unitário]]*Tabela12[[#This Row],[Qtd]],"")</f>
        <v/>
      </c>
      <c r="F91" s="98"/>
      <c r="G91" s="98"/>
      <c r="H91" s="100" t="str">
        <f>IFERROR(VLOOKUP(Tabela12[[#This Row],[Produto]],produtos,5,0),"")</f>
        <v/>
      </c>
      <c r="I91" s="101" t="str">
        <f>IFERROR(Tabela13[[#This Row],[preço unitário]]*Tabela13[[#This Row],[Qtd]],"")</f>
        <v/>
      </c>
      <c r="M91" s="90"/>
    </row>
    <row r="92" spans="1:13" x14ac:dyDescent="0.3">
      <c r="A92" s="98"/>
      <c r="B92" s="99"/>
      <c r="C92" s="100" t="str">
        <f>IFERROR(VLOOKUP(Tabela12[[#This Row],[Produto]],produtos,3,0),"")</f>
        <v/>
      </c>
      <c r="D92" s="112" t="str">
        <f>IFERROR(Tabela12[[#This Row],[preço unitário]]*Tabela12[[#This Row],[Qtd]],"")</f>
        <v/>
      </c>
      <c r="F92" s="98"/>
      <c r="G92" s="98"/>
      <c r="H92" s="100" t="str">
        <f>IFERROR(VLOOKUP(Tabela12[[#This Row],[Produto]],produtos,5,0),"")</f>
        <v/>
      </c>
      <c r="I92" s="101" t="str">
        <f>IFERROR(Tabela13[[#This Row],[preço unitário]]*Tabela13[[#This Row],[Qtd]],"")</f>
        <v/>
      </c>
      <c r="M92" s="90"/>
    </row>
    <row r="93" spans="1:13" x14ac:dyDescent="0.3">
      <c r="A93" s="98"/>
      <c r="B93" s="99"/>
      <c r="C93" s="100" t="str">
        <f>IFERROR(VLOOKUP(Tabela12[[#This Row],[Produto]],produtos,3,0),"")</f>
        <v/>
      </c>
      <c r="D93" s="112" t="str">
        <f>IFERROR(Tabela12[[#This Row],[preço unitário]]*Tabela12[[#This Row],[Qtd]],"")</f>
        <v/>
      </c>
      <c r="F93" s="98"/>
      <c r="G93" s="98"/>
      <c r="H93" s="100" t="str">
        <f>IFERROR(VLOOKUP(Tabela12[[#This Row],[Produto]],produtos,5,0),"")</f>
        <v/>
      </c>
      <c r="I93" s="101" t="str">
        <f>IFERROR(Tabela13[[#This Row],[preço unitário]]*Tabela13[[#This Row],[Qtd]],"")</f>
        <v/>
      </c>
      <c r="M93" s="90"/>
    </row>
    <row r="94" spans="1:13" x14ac:dyDescent="0.3">
      <c r="A94" s="98"/>
      <c r="B94" s="99"/>
      <c r="C94" s="100" t="str">
        <f>IFERROR(VLOOKUP(Tabela12[[#This Row],[Produto]],produtos,3,0),"")</f>
        <v/>
      </c>
      <c r="D94" s="112" t="str">
        <f>IFERROR(Tabela12[[#This Row],[preço unitário]]*Tabela12[[#This Row],[Qtd]],"")</f>
        <v/>
      </c>
      <c r="F94" s="98"/>
      <c r="G94" s="98"/>
      <c r="H94" s="100" t="str">
        <f>IFERROR(VLOOKUP(Tabela12[[#This Row],[Produto]],produtos,5,0),"")</f>
        <v/>
      </c>
      <c r="I94" s="101" t="str">
        <f>IFERROR(Tabela13[[#This Row],[preço unitário]]*Tabela13[[#This Row],[Qtd]],"")</f>
        <v/>
      </c>
      <c r="M94" s="90"/>
    </row>
    <row r="95" spans="1:13" x14ac:dyDescent="0.3">
      <c r="A95" s="98"/>
      <c r="B95" s="99"/>
      <c r="C95" s="100" t="str">
        <f>IFERROR(VLOOKUP(Tabela12[[#This Row],[Produto]],produtos,3,0),"")</f>
        <v/>
      </c>
      <c r="D95" s="112" t="str">
        <f>IFERROR(Tabela12[[#This Row],[preço unitário]]*Tabela12[[#This Row],[Qtd]],"")</f>
        <v/>
      </c>
      <c r="F95" s="98"/>
      <c r="G95" s="98"/>
      <c r="H95" s="100" t="str">
        <f>IFERROR(VLOOKUP(Tabela12[[#This Row],[Produto]],produtos,5,0),"")</f>
        <v/>
      </c>
      <c r="I95" s="101" t="str">
        <f>IFERROR(Tabela13[[#This Row],[preço unitário]]*Tabela13[[#This Row],[Qtd]],"")</f>
        <v/>
      </c>
      <c r="M95" s="90"/>
    </row>
    <row r="96" spans="1:13" x14ac:dyDescent="0.3">
      <c r="A96" s="98"/>
      <c r="B96" s="99"/>
      <c r="C96" s="100" t="str">
        <f>IFERROR(VLOOKUP(Tabela12[[#This Row],[Produto]],produtos,3,0),"")</f>
        <v/>
      </c>
      <c r="D96" s="112" t="str">
        <f>IFERROR(Tabela12[[#This Row],[preço unitário]]*Tabela12[[#This Row],[Qtd]],"")</f>
        <v/>
      </c>
      <c r="F96" s="98"/>
      <c r="G96" s="98"/>
      <c r="H96" s="100" t="str">
        <f>IFERROR(VLOOKUP(Tabela12[[#This Row],[Produto]],produtos,5,0),"")</f>
        <v/>
      </c>
      <c r="I96" s="101" t="str">
        <f>IFERROR(Tabela13[[#This Row],[preço unitário]]*Tabela13[[#This Row],[Qtd]],"")</f>
        <v/>
      </c>
      <c r="M96" s="90"/>
    </row>
    <row r="97" spans="1:13" x14ac:dyDescent="0.3">
      <c r="A97" s="98"/>
      <c r="B97" s="99"/>
      <c r="C97" s="100" t="str">
        <f>IFERROR(VLOOKUP(Tabela12[[#This Row],[Produto]],produtos,3,0),"")</f>
        <v/>
      </c>
      <c r="D97" s="112" t="str">
        <f>IFERROR(Tabela12[[#This Row],[preço unitário]]*Tabela12[[#This Row],[Qtd]],"")</f>
        <v/>
      </c>
      <c r="F97" s="98"/>
      <c r="G97" s="98"/>
      <c r="H97" s="100" t="str">
        <f>IFERROR(VLOOKUP(Tabela12[[#This Row],[Produto]],produtos,5,0),"")</f>
        <v/>
      </c>
      <c r="I97" s="101" t="str">
        <f>IFERROR(Tabela13[[#This Row],[preço unitário]]*Tabela13[[#This Row],[Qtd]],"")</f>
        <v/>
      </c>
      <c r="M97" s="90"/>
    </row>
    <row r="98" spans="1:13" x14ac:dyDescent="0.3">
      <c r="A98" s="98"/>
      <c r="B98" s="99"/>
      <c r="C98" s="100" t="str">
        <f>IFERROR(VLOOKUP(Tabela12[[#This Row],[Produto]],produtos,3,0),"")</f>
        <v/>
      </c>
      <c r="D98" s="112" t="str">
        <f>IFERROR(Tabela12[[#This Row],[preço unitário]]*Tabela12[[#This Row],[Qtd]],"")</f>
        <v/>
      </c>
      <c r="F98" s="98"/>
      <c r="G98" s="98"/>
      <c r="H98" s="100" t="str">
        <f>IFERROR(VLOOKUP(Tabela12[[#This Row],[Produto]],produtos,5,0),"")</f>
        <v/>
      </c>
      <c r="I98" s="101" t="str">
        <f>IFERROR(Tabela13[[#This Row],[preço unitário]]*Tabela13[[#This Row],[Qtd]],"")</f>
        <v/>
      </c>
      <c r="M98" s="90"/>
    </row>
    <row r="99" spans="1:13" x14ac:dyDescent="0.3">
      <c r="A99" s="98"/>
      <c r="B99" s="99"/>
      <c r="C99" s="100" t="str">
        <f>IFERROR(VLOOKUP(Tabela12[[#This Row],[Produto]],produtos,3,0),"")</f>
        <v/>
      </c>
      <c r="D99" s="112" t="str">
        <f>IFERROR(Tabela12[[#This Row],[preço unitário]]*Tabela12[[#This Row],[Qtd]],"")</f>
        <v/>
      </c>
      <c r="F99" s="98"/>
      <c r="G99" s="98"/>
      <c r="H99" s="100" t="str">
        <f>IFERROR(VLOOKUP(Tabela12[[#This Row],[Produto]],produtos,5,0),"")</f>
        <v/>
      </c>
      <c r="I99" s="101" t="str">
        <f>IFERROR(Tabela13[[#This Row],[preço unitário]]*Tabela13[[#This Row],[Qtd]],"")</f>
        <v/>
      </c>
      <c r="M99" s="90"/>
    </row>
    <row r="100" spans="1:13" x14ac:dyDescent="0.3">
      <c r="A100" s="98"/>
      <c r="B100" s="99"/>
      <c r="C100" s="100" t="str">
        <f>IFERROR(VLOOKUP(Tabela12[[#This Row],[Produto]],produtos,3,0),"")</f>
        <v/>
      </c>
      <c r="D100" s="112" t="str">
        <f>IFERROR(Tabela12[[#This Row],[preço unitário]]*Tabela12[[#This Row],[Qtd]],"")</f>
        <v/>
      </c>
      <c r="F100" s="98"/>
      <c r="G100" s="98"/>
      <c r="H100" s="100" t="str">
        <f>IFERROR(VLOOKUP(Tabela12[[#This Row],[Produto]],produtos,5,0),"")</f>
        <v/>
      </c>
      <c r="I100" s="101" t="str">
        <f>IFERROR(Tabela13[[#This Row],[preço unitário]]*Tabela13[[#This Row],[Qtd]],"")</f>
        <v/>
      </c>
      <c r="M100" s="90"/>
    </row>
    <row r="101" spans="1:13" x14ac:dyDescent="0.3">
      <c r="A101" s="98"/>
      <c r="B101" s="99"/>
      <c r="C101" s="100" t="str">
        <f>IFERROR(VLOOKUP(Tabela12[[#This Row],[Produto]],produtos,3,0),"")</f>
        <v/>
      </c>
      <c r="D101" s="112" t="str">
        <f>IFERROR(Tabela12[[#This Row],[preço unitário]]*Tabela12[[#This Row],[Qtd]],"")</f>
        <v/>
      </c>
      <c r="F101" s="98"/>
      <c r="G101" s="98"/>
      <c r="H101" s="100" t="str">
        <f>IFERROR(VLOOKUP(Tabela12[[#This Row],[Produto]],produtos,5,0),"")</f>
        <v/>
      </c>
      <c r="I101" s="101" t="str">
        <f>IFERROR(Tabela13[[#This Row],[preço unitário]]*Tabela13[[#This Row],[Qtd]],"")</f>
        <v/>
      </c>
      <c r="M101" s="90"/>
    </row>
    <row r="102" spans="1:13" x14ac:dyDescent="0.3">
      <c r="A102" s="98"/>
      <c r="B102" s="99"/>
      <c r="C102" s="100" t="str">
        <f>IFERROR(VLOOKUP(Tabela12[[#This Row],[Produto]],produtos,3,0),"")</f>
        <v/>
      </c>
      <c r="D102" s="112" t="str">
        <f>IFERROR(Tabela12[[#This Row],[preço unitário]]*Tabela12[[#This Row],[Qtd]],"")</f>
        <v/>
      </c>
      <c r="F102" s="98"/>
      <c r="G102" s="98"/>
      <c r="H102" s="100" t="str">
        <f>IFERROR(VLOOKUP(Tabela12[[#This Row],[Produto]],produtos,5,0),"")</f>
        <v/>
      </c>
      <c r="I102" s="101" t="str">
        <f>IFERROR(Tabela13[[#This Row],[preço unitário]]*Tabela13[[#This Row],[Qtd]],"")</f>
        <v/>
      </c>
      <c r="M102" s="90"/>
    </row>
    <row r="103" spans="1:13" x14ac:dyDescent="0.3">
      <c r="A103" s="98"/>
      <c r="B103" s="99"/>
      <c r="C103" s="100" t="str">
        <f>IFERROR(VLOOKUP(Tabela12[[#This Row],[Produto]],produtos,3,0),"")</f>
        <v/>
      </c>
      <c r="D103" s="112" t="str">
        <f>IFERROR(Tabela12[[#This Row],[preço unitário]]*Tabela12[[#This Row],[Qtd]],"")</f>
        <v/>
      </c>
      <c r="F103" s="98"/>
      <c r="G103" s="98"/>
      <c r="H103" s="100" t="str">
        <f>IFERROR(VLOOKUP(Tabela12[[#This Row],[Produto]],produtos,5,0),"")</f>
        <v/>
      </c>
      <c r="I103" s="101" t="str">
        <f>IFERROR(Tabela13[[#This Row],[preço unitário]]*Tabela13[[#This Row],[Qtd]],"")</f>
        <v/>
      </c>
      <c r="M103" s="90"/>
    </row>
    <row r="104" spans="1:13" x14ac:dyDescent="0.3">
      <c r="A104" s="98"/>
      <c r="B104" s="99"/>
      <c r="C104" s="100" t="str">
        <f>IFERROR(VLOOKUP(Tabela12[[#This Row],[Produto]],produtos,3,0),"")</f>
        <v/>
      </c>
      <c r="D104" s="112" t="str">
        <f>IFERROR(Tabela12[[#This Row],[preço unitário]]*Tabela12[[#This Row],[Qtd]],"")</f>
        <v/>
      </c>
      <c r="F104" s="98"/>
      <c r="G104" s="98"/>
      <c r="H104" s="100" t="str">
        <f>IFERROR(VLOOKUP(Tabela12[[#This Row],[Produto]],produtos,5,0),"")</f>
        <v/>
      </c>
      <c r="I104" s="101" t="str">
        <f>IFERROR(Tabela13[[#This Row],[preço unitário]]*Tabela13[[#This Row],[Qtd]],"")</f>
        <v/>
      </c>
      <c r="M104" s="90"/>
    </row>
    <row r="105" spans="1:13" x14ac:dyDescent="0.3">
      <c r="A105" s="98"/>
      <c r="B105" s="99"/>
      <c r="C105" s="100" t="str">
        <f>IFERROR(VLOOKUP(Tabela12[[#This Row],[Produto]],produtos,3,0),"")</f>
        <v/>
      </c>
      <c r="D105" s="112" t="str">
        <f>IFERROR(Tabela12[[#This Row],[preço unitário]]*Tabela12[[#This Row],[Qtd]],"")</f>
        <v/>
      </c>
      <c r="F105" s="98"/>
      <c r="G105" s="98"/>
      <c r="H105" s="100" t="str">
        <f>IFERROR(VLOOKUP(Tabela12[[#This Row],[Produto]],produtos,5,0),"")</f>
        <v/>
      </c>
      <c r="I105" s="101" t="str">
        <f>IFERROR(Tabela13[[#This Row],[preço unitário]]*Tabela13[[#This Row],[Qtd]],"")</f>
        <v/>
      </c>
      <c r="M105" s="90"/>
    </row>
    <row r="106" spans="1:13" x14ac:dyDescent="0.3">
      <c r="A106" s="98"/>
      <c r="B106" s="99"/>
      <c r="C106" s="100" t="str">
        <f>IFERROR(VLOOKUP(Tabela12[[#This Row],[Produto]],produtos,3,0),"")</f>
        <v/>
      </c>
      <c r="D106" s="112" t="str">
        <f>IFERROR(Tabela12[[#This Row],[preço unitário]]*Tabela12[[#This Row],[Qtd]],"")</f>
        <v/>
      </c>
      <c r="F106" s="98"/>
      <c r="G106" s="98"/>
      <c r="H106" s="100" t="str">
        <f>IFERROR(VLOOKUP(Tabela12[[#This Row],[Produto]],produtos,5,0),"")</f>
        <v/>
      </c>
      <c r="I106" s="101" t="str">
        <f>IFERROR(Tabela13[[#This Row],[preço unitário]]*Tabela13[[#This Row],[Qtd]],"")</f>
        <v/>
      </c>
      <c r="M106" s="90"/>
    </row>
    <row r="107" spans="1:13" x14ac:dyDescent="0.3">
      <c r="A107" s="98"/>
      <c r="B107" s="99"/>
      <c r="C107" s="100" t="str">
        <f>IFERROR(VLOOKUP(Tabela12[[#This Row],[Produto]],produtos,3,0),"")</f>
        <v/>
      </c>
      <c r="D107" s="112" t="str">
        <f>IFERROR(Tabela12[[#This Row],[preço unitário]]*Tabela12[[#This Row],[Qtd]],"")</f>
        <v/>
      </c>
      <c r="F107" s="98"/>
      <c r="G107" s="98"/>
      <c r="H107" s="100" t="str">
        <f>IFERROR(VLOOKUP(Tabela12[[#This Row],[Produto]],produtos,5,0),"")</f>
        <v/>
      </c>
      <c r="I107" s="101" t="str">
        <f>IFERROR(Tabela13[[#This Row],[preço unitário]]*Tabela13[[#This Row],[Qtd]],"")</f>
        <v/>
      </c>
      <c r="M107" s="90"/>
    </row>
    <row r="108" spans="1:13" x14ac:dyDescent="0.3">
      <c r="A108" s="98"/>
      <c r="B108" s="99"/>
      <c r="C108" s="100" t="str">
        <f>IFERROR(VLOOKUP(Tabela12[[#This Row],[Produto]],produtos,3,0),"")</f>
        <v/>
      </c>
      <c r="D108" s="112" t="str">
        <f>IFERROR(Tabela12[[#This Row],[preço unitário]]*Tabela12[[#This Row],[Qtd]],"")</f>
        <v/>
      </c>
      <c r="F108" s="98"/>
      <c r="G108" s="98"/>
      <c r="H108" s="100" t="str">
        <f>IFERROR(VLOOKUP(Tabela12[[#This Row],[Produto]],produtos,5,0),"")</f>
        <v/>
      </c>
      <c r="I108" s="101" t="str">
        <f>IFERROR(Tabela13[[#This Row],[preço unitário]]*Tabela13[[#This Row],[Qtd]],"")</f>
        <v/>
      </c>
      <c r="M108" s="90"/>
    </row>
    <row r="109" spans="1:13" x14ac:dyDescent="0.3">
      <c r="A109" s="98"/>
      <c r="B109" s="99"/>
      <c r="C109" s="100" t="str">
        <f>IFERROR(VLOOKUP(Tabela12[[#This Row],[Produto]],produtos,3,0),"")</f>
        <v/>
      </c>
      <c r="D109" s="112" t="str">
        <f>IFERROR(Tabela12[[#This Row],[preço unitário]]*Tabela12[[#This Row],[Qtd]],"")</f>
        <v/>
      </c>
      <c r="F109" s="98"/>
      <c r="G109" s="98"/>
      <c r="H109" s="100" t="str">
        <f>IFERROR(VLOOKUP(Tabela12[[#This Row],[Produto]],produtos,5,0),"")</f>
        <v/>
      </c>
      <c r="I109" s="101" t="str">
        <f>IFERROR(Tabela13[[#This Row],[preço unitário]]*Tabela13[[#This Row],[Qtd]],"")</f>
        <v/>
      </c>
      <c r="M109" s="90"/>
    </row>
    <row r="110" spans="1:13" x14ac:dyDescent="0.3">
      <c r="A110" s="98"/>
      <c r="B110" s="99"/>
      <c r="C110" s="100" t="str">
        <f>IFERROR(VLOOKUP(Tabela12[[#This Row],[Produto]],produtos,3,0),"")</f>
        <v/>
      </c>
      <c r="D110" s="112" t="str">
        <f>IFERROR(Tabela12[[#This Row],[preço unitário]]*Tabela12[[#This Row],[Qtd]],"")</f>
        <v/>
      </c>
      <c r="F110" s="98"/>
      <c r="G110" s="98"/>
      <c r="H110" s="100" t="str">
        <f>IFERROR(VLOOKUP(Tabela12[[#This Row],[Produto]],produtos,5,0),"")</f>
        <v/>
      </c>
      <c r="I110" s="101" t="str">
        <f>IFERROR(Tabela13[[#This Row],[preço unitário]]*Tabela13[[#This Row],[Qtd]],"")</f>
        <v/>
      </c>
      <c r="M110" s="90"/>
    </row>
    <row r="111" spans="1:13" x14ac:dyDescent="0.3">
      <c r="A111" s="98"/>
      <c r="B111" s="99"/>
      <c r="C111" s="100" t="str">
        <f>IFERROR(VLOOKUP(Tabela12[[#This Row],[Produto]],produtos,3,0),"")</f>
        <v/>
      </c>
      <c r="D111" s="112" t="str">
        <f>IFERROR(Tabela12[[#This Row],[preço unitário]]*Tabela12[[#This Row],[Qtd]],"")</f>
        <v/>
      </c>
      <c r="F111" s="98"/>
      <c r="G111" s="98"/>
      <c r="H111" s="100" t="str">
        <f>IFERROR(VLOOKUP(Tabela12[[#This Row],[Produto]],produtos,5,0),"")</f>
        <v/>
      </c>
      <c r="I111" s="101" t="str">
        <f>IFERROR(Tabela13[[#This Row],[preço unitário]]*Tabela13[[#This Row],[Qtd]],"")</f>
        <v/>
      </c>
      <c r="M111" s="90"/>
    </row>
    <row r="112" spans="1:13" x14ac:dyDescent="0.3">
      <c r="A112" s="98"/>
      <c r="B112" s="99"/>
      <c r="C112" s="100" t="str">
        <f>IFERROR(VLOOKUP(Tabela12[[#This Row],[Produto]],produtos,3,0),"")</f>
        <v/>
      </c>
      <c r="D112" s="112" t="str">
        <f>IFERROR(Tabela12[[#This Row],[preço unitário]]*Tabela12[[#This Row],[Qtd]],"")</f>
        <v/>
      </c>
      <c r="F112" s="98"/>
      <c r="G112" s="98"/>
      <c r="H112" s="100" t="str">
        <f>IFERROR(VLOOKUP(Tabela12[[#This Row],[Produto]],produtos,5,0),"")</f>
        <v/>
      </c>
      <c r="I112" s="101" t="str">
        <f>IFERROR(Tabela13[[#This Row],[preço unitário]]*Tabela13[[#This Row],[Qtd]],"")</f>
        <v/>
      </c>
      <c r="M112" s="90"/>
    </row>
    <row r="113" spans="1:13" x14ac:dyDescent="0.3">
      <c r="A113" s="98"/>
      <c r="B113" s="99"/>
      <c r="C113" s="100" t="str">
        <f>IFERROR(VLOOKUP(Tabela12[[#This Row],[Produto]],produtos,3,0),"")</f>
        <v/>
      </c>
      <c r="D113" s="112" t="str">
        <f>IFERROR(Tabela12[[#This Row],[preço unitário]]*Tabela12[[#This Row],[Qtd]],"")</f>
        <v/>
      </c>
      <c r="F113" s="98"/>
      <c r="G113" s="98"/>
      <c r="H113" s="100" t="str">
        <f>IFERROR(VLOOKUP(Tabela12[[#This Row],[Produto]],produtos,5,0),"")</f>
        <v/>
      </c>
      <c r="I113" s="101" t="str">
        <f>IFERROR(Tabela13[[#This Row],[preço unitário]]*Tabela13[[#This Row],[Qtd]],"")</f>
        <v/>
      </c>
      <c r="M113" s="90"/>
    </row>
    <row r="114" spans="1:13" x14ac:dyDescent="0.3">
      <c r="A114" s="98"/>
      <c r="B114" s="99"/>
      <c r="C114" s="100" t="str">
        <f>IFERROR(VLOOKUP(Tabela12[[#This Row],[Produto]],produtos,3,0),"")</f>
        <v/>
      </c>
      <c r="D114" s="112" t="str">
        <f>IFERROR(Tabela12[[#This Row],[preço unitário]]*Tabela12[[#This Row],[Qtd]],"")</f>
        <v/>
      </c>
      <c r="F114" s="98"/>
      <c r="G114" s="98"/>
      <c r="H114" s="100" t="str">
        <f>IFERROR(VLOOKUP(Tabela12[[#This Row],[Produto]],produtos,5,0),"")</f>
        <v/>
      </c>
      <c r="I114" s="101" t="str">
        <f>IFERROR(Tabela13[[#This Row],[preço unitário]]*Tabela13[[#This Row],[Qtd]],"")</f>
        <v/>
      </c>
      <c r="M114" s="90"/>
    </row>
    <row r="115" spans="1:13" x14ac:dyDescent="0.3">
      <c r="A115" s="98"/>
      <c r="B115" s="99"/>
      <c r="C115" s="100" t="str">
        <f>IFERROR(VLOOKUP(Tabela12[[#This Row],[Produto]],produtos,3,0),"")</f>
        <v/>
      </c>
      <c r="D115" s="112" t="str">
        <f>IFERROR(Tabela12[[#This Row],[preço unitário]]*Tabela12[[#This Row],[Qtd]],"")</f>
        <v/>
      </c>
      <c r="F115" s="98"/>
      <c r="G115" s="98"/>
      <c r="H115" s="100" t="str">
        <f>IFERROR(VLOOKUP(Tabela12[[#This Row],[Produto]],produtos,5,0),"")</f>
        <v/>
      </c>
      <c r="I115" s="101" t="str">
        <f>IFERROR(Tabela13[[#This Row],[preço unitário]]*Tabela13[[#This Row],[Qtd]],"")</f>
        <v/>
      </c>
      <c r="M115" s="90"/>
    </row>
    <row r="116" spans="1:13" x14ac:dyDescent="0.3">
      <c r="A116" s="98"/>
      <c r="B116" s="99"/>
      <c r="C116" s="100" t="str">
        <f>IFERROR(VLOOKUP(Tabela12[[#This Row],[Produto]],produtos,3,0),"")</f>
        <v/>
      </c>
      <c r="D116" s="112" t="str">
        <f>IFERROR(Tabela12[[#This Row],[preço unitário]]*Tabela12[[#This Row],[Qtd]],"")</f>
        <v/>
      </c>
      <c r="F116" s="98"/>
      <c r="G116" s="98"/>
      <c r="H116" s="100" t="str">
        <f>IFERROR(VLOOKUP(Tabela12[[#This Row],[Produto]],produtos,5,0),"")</f>
        <v/>
      </c>
      <c r="I116" s="101" t="str">
        <f>IFERROR(Tabela13[[#This Row],[preço unitário]]*Tabela13[[#This Row],[Qtd]],"")</f>
        <v/>
      </c>
      <c r="M116" s="90"/>
    </row>
    <row r="117" spans="1:13" x14ac:dyDescent="0.3">
      <c r="A117" s="98"/>
      <c r="B117" s="99"/>
      <c r="C117" s="100" t="str">
        <f>IFERROR(VLOOKUP(Tabela12[[#This Row],[Produto]],produtos,3,0),"")</f>
        <v/>
      </c>
      <c r="D117" s="112" t="str">
        <f>IFERROR(Tabela12[[#This Row],[preço unitário]]*Tabela12[[#This Row],[Qtd]],"")</f>
        <v/>
      </c>
      <c r="F117" s="98"/>
      <c r="G117" s="98"/>
      <c r="H117" s="100" t="str">
        <f>IFERROR(VLOOKUP(Tabela12[[#This Row],[Produto]],produtos,5,0),"")</f>
        <v/>
      </c>
      <c r="I117" s="101" t="str">
        <f>IFERROR(Tabela13[[#This Row],[preço unitário]]*Tabela13[[#This Row],[Qtd]],"")</f>
        <v/>
      </c>
      <c r="M117" s="90"/>
    </row>
    <row r="118" spans="1:13" x14ac:dyDescent="0.3">
      <c r="A118" s="98"/>
      <c r="B118" s="99"/>
      <c r="C118" s="100" t="str">
        <f>IFERROR(VLOOKUP(Tabela12[[#This Row],[Produto]],produtos,3,0),"")</f>
        <v/>
      </c>
      <c r="D118" s="112" t="str">
        <f>IFERROR(Tabela12[[#This Row],[preço unitário]]*Tabela12[[#This Row],[Qtd]],"")</f>
        <v/>
      </c>
      <c r="F118" s="98"/>
      <c r="G118" s="98"/>
      <c r="H118" s="100" t="str">
        <f>IFERROR(VLOOKUP(Tabela12[[#This Row],[Produto]],produtos,5,0),"")</f>
        <v/>
      </c>
      <c r="I118" s="101" t="str">
        <f>IFERROR(Tabela13[[#This Row],[preço unitário]]*Tabela13[[#This Row],[Qtd]],"")</f>
        <v/>
      </c>
      <c r="M118" s="90"/>
    </row>
    <row r="119" spans="1:13" x14ac:dyDescent="0.3">
      <c r="A119" s="98"/>
      <c r="B119" s="99"/>
      <c r="C119" s="100" t="str">
        <f>IFERROR(VLOOKUP(Tabela12[[#This Row],[Produto]],produtos,3,0),"")</f>
        <v/>
      </c>
      <c r="D119" s="112" t="str">
        <f>IFERROR(Tabela12[[#This Row],[preço unitário]]*Tabela12[[#This Row],[Qtd]],"")</f>
        <v/>
      </c>
      <c r="F119" s="98"/>
      <c r="G119" s="98"/>
      <c r="H119" s="100" t="str">
        <f>IFERROR(VLOOKUP(Tabela12[[#This Row],[Produto]],produtos,5,0),"")</f>
        <v/>
      </c>
      <c r="I119" s="101" t="str">
        <f>IFERROR(Tabela13[[#This Row],[preço unitário]]*Tabela13[[#This Row],[Qtd]],"")</f>
        <v/>
      </c>
      <c r="M119" s="90"/>
    </row>
    <row r="120" spans="1:13" x14ac:dyDescent="0.3">
      <c r="A120" s="98"/>
      <c r="B120" s="99"/>
      <c r="C120" s="100" t="str">
        <f>IFERROR(VLOOKUP(Tabela12[[#This Row],[Produto]],produtos,3,0),"")</f>
        <v/>
      </c>
      <c r="D120" s="112" t="str">
        <f>IFERROR(Tabela12[[#This Row],[preço unitário]]*Tabela12[[#This Row],[Qtd]],"")</f>
        <v/>
      </c>
      <c r="F120" s="98"/>
      <c r="G120" s="98"/>
      <c r="H120" s="100" t="str">
        <f>IFERROR(VLOOKUP(Tabela12[[#This Row],[Produto]],produtos,5,0),"")</f>
        <v/>
      </c>
      <c r="I120" s="101" t="str">
        <f>IFERROR(Tabela13[[#This Row],[preço unitário]]*Tabela13[[#This Row],[Qtd]],"")</f>
        <v/>
      </c>
      <c r="M120" s="90"/>
    </row>
    <row r="121" spans="1:13" x14ac:dyDescent="0.3">
      <c r="A121" s="98"/>
      <c r="B121" s="99"/>
      <c r="C121" s="100" t="str">
        <f>IFERROR(VLOOKUP(Tabela12[[#This Row],[Produto]],produtos,3,0),"")</f>
        <v/>
      </c>
      <c r="D121" s="112" t="str">
        <f>IFERROR(Tabela12[[#This Row],[preço unitário]]*Tabela12[[#This Row],[Qtd]],"")</f>
        <v/>
      </c>
      <c r="F121" s="98"/>
      <c r="G121" s="98"/>
      <c r="H121" s="100" t="str">
        <f>IFERROR(VLOOKUP(Tabela12[[#This Row],[Produto]],produtos,5,0),"")</f>
        <v/>
      </c>
      <c r="I121" s="101" t="str">
        <f>IFERROR(Tabela13[[#This Row],[preço unitário]]*Tabela13[[#This Row],[Qtd]],"")</f>
        <v/>
      </c>
      <c r="M121" s="90"/>
    </row>
    <row r="122" spans="1:13" x14ac:dyDescent="0.3">
      <c r="A122" s="98"/>
      <c r="B122" s="99"/>
      <c r="C122" s="100" t="str">
        <f>IFERROR(VLOOKUP(Tabela12[[#This Row],[Produto]],produtos,3,0),"")</f>
        <v/>
      </c>
      <c r="D122" s="112" t="str">
        <f>IFERROR(Tabela12[[#This Row],[preço unitário]]*Tabela12[[#This Row],[Qtd]],"")</f>
        <v/>
      </c>
      <c r="F122" s="98"/>
      <c r="G122" s="98"/>
      <c r="H122" s="100" t="str">
        <f>IFERROR(VLOOKUP(Tabela12[[#This Row],[Produto]],produtos,5,0),"")</f>
        <v/>
      </c>
      <c r="I122" s="101" t="str">
        <f>IFERROR(Tabela13[[#This Row],[preço unitário]]*Tabela13[[#This Row],[Qtd]],"")</f>
        <v/>
      </c>
      <c r="M122" s="90"/>
    </row>
    <row r="123" spans="1:13" x14ac:dyDescent="0.3">
      <c r="A123" s="98"/>
      <c r="B123" s="99"/>
      <c r="C123" s="100" t="str">
        <f>IFERROR(VLOOKUP(Tabela12[[#This Row],[Produto]],produtos,3,0),"")</f>
        <v/>
      </c>
      <c r="D123" s="112" t="str">
        <f>IFERROR(Tabela12[[#This Row],[preço unitário]]*Tabela12[[#This Row],[Qtd]],"")</f>
        <v/>
      </c>
      <c r="F123" s="98"/>
      <c r="G123" s="98"/>
      <c r="H123" s="100" t="str">
        <f>IFERROR(VLOOKUP(Tabela12[[#This Row],[Produto]],produtos,5,0),"")</f>
        <v/>
      </c>
      <c r="I123" s="101" t="str">
        <f>IFERROR(Tabela13[[#This Row],[preço unitário]]*Tabela13[[#This Row],[Qtd]],"")</f>
        <v/>
      </c>
      <c r="M123" s="90"/>
    </row>
    <row r="124" spans="1:13" x14ac:dyDescent="0.3">
      <c r="A124" s="98"/>
      <c r="B124" s="99"/>
      <c r="C124" s="100" t="str">
        <f>IFERROR(VLOOKUP(Tabela12[[#This Row],[Produto]],produtos,3,0),"")</f>
        <v/>
      </c>
      <c r="D124" s="112" t="str">
        <f>IFERROR(Tabela12[[#This Row],[preço unitário]]*Tabela12[[#This Row],[Qtd]],"")</f>
        <v/>
      </c>
      <c r="F124" s="98"/>
      <c r="G124" s="98"/>
      <c r="H124" s="100" t="str">
        <f>IFERROR(VLOOKUP(Tabela12[[#This Row],[Produto]],produtos,5,0),"")</f>
        <v/>
      </c>
      <c r="I124" s="101" t="str">
        <f>IFERROR(Tabela13[[#This Row],[preço unitário]]*Tabela13[[#This Row],[Qtd]],"")</f>
        <v/>
      </c>
      <c r="M124" s="90"/>
    </row>
    <row r="125" spans="1:13" x14ac:dyDescent="0.3">
      <c r="A125" s="98"/>
      <c r="B125" s="99"/>
      <c r="C125" s="100" t="str">
        <f>IFERROR(VLOOKUP(Tabela12[[#This Row],[Produto]],produtos,3,0),"")</f>
        <v/>
      </c>
      <c r="D125" s="112" t="str">
        <f>IFERROR(Tabela12[[#This Row],[preço unitário]]*Tabela12[[#This Row],[Qtd]],"")</f>
        <v/>
      </c>
      <c r="F125" s="98"/>
      <c r="G125" s="98"/>
      <c r="H125" s="100" t="str">
        <f>IFERROR(VLOOKUP(Tabela12[[#This Row],[Produto]],produtos,5,0),"")</f>
        <v/>
      </c>
      <c r="I125" s="101" t="str">
        <f>IFERROR(Tabela13[[#This Row],[preço unitário]]*Tabela13[[#This Row],[Qtd]],"")</f>
        <v/>
      </c>
      <c r="M125" s="90"/>
    </row>
    <row r="126" spans="1:13" x14ac:dyDescent="0.3">
      <c r="A126" s="98"/>
      <c r="B126" s="99"/>
      <c r="C126" s="100" t="str">
        <f>IFERROR(VLOOKUP(Tabela12[[#This Row],[Produto]],produtos,3,0),"")</f>
        <v/>
      </c>
      <c r="D126" s="112" t="str">
        <f>IFERROR(Tabela12[[#This Row],[preço unitário]]*Tabela12[[#This Row],[Qtd]],"")</f>
        <v/>
      </c>
      <c r="F126" s="98"/>
      <c r="G126" s="98"/>
      <c r="H126" s="100" t="str">
        <f>IFERROR(VLOOKUP(Tabela12[[#This Row],[Produto]],produtos,5,0),"")</f>
        <v/>
      </c>
      <c r="I126" s="101" t="str">
        <f>IFERROR(Tabela13[[#This Row],[preço unitário]]*Tabela13[[#This Row],[Qtd]],"")</f>
        <v/>
      </c>
      <c r="M126" s="90"/>
    </row>
    <row r="127" spans="1:13" x14ac:dyDescent="0.3">
      <c r="A127" s="98"/>
      <c r="B127" s="99"/>
      <c r="C127" s="100" t="str">
        <f>IFERROR(VLOOKUP(Tabela12[[#This Row],[Produto]],produtos,3,0),"")</f>
        <v/>
      </c>
      <c r="D127" s="112" t="str">
        <f>IFERROR(Tabela12[[#This Row],[preço unitário]]*Tabela12[[#This Row],[Qtd]],"")</f>
        <v/>
      </c>
      <c r="F127" s="98"/>
      <c r="G127" s="98"/>
      <c r="H127" s="100" t="str">
        <f>IFERROR(VLOOKUP(Tabela12[[#This Row],[Produto]],produtos,5,0),"")</f>
        <v/>
      </c>
      <c r="I127" s="101" t="str">
        <f>IFERROR(Tabela13[[#This Row],[preço unitário]]*Tabela13[[#This Row],[Qtd]],"")</f>
        <v/>
      </c>
      <c r="M127" s="90"/>
    </row>
    <row r="128" spans="1:13" x14ac:dyDescent="0.3">
      <c r="A128" s="98"/>
      <c r="B128" s="99"/>
      <c r="C128" s="100" t="str">
        <f>IFERROR(VLOOKUP(Tabela12[[#This Row],[Produto]],produtos,3,0),"")</f>
        <v/>
      </c>
      <c r="D128" s="112" t="str">
        <f>IFERROR(Tabela12[[#This Row],[preço unitário]]*Tabela12[[#This Row],[Qtd]],"")</f>
        <v/>
      </c>
      <c r="F128" s="98"/>
      <c r="G128" s="98"/>
      <c r="H128" s="100" t="str">
        <f>IFERROR(VLOOKUP(Tabela12[[#This Row],[Produto]],produtos,5,0),"")</f>
        <v/>
      </c>
      <c r="I128" s="101" t="str">
        <f>IFERROR(Tabela13[[#This Row],[preço unitário]]*Tabela13[[#This Row],[Qtd]],"")</f>
        <v/>
      </c>
      <c r="M128" s="90"/>
    </row>
    <row r="129" spans="1:13" x14ac:dyDescent="0.3">
      <c r="A129" s="98"/>
      <c r="B129" s="99"/>
      <c r="C129" s="100" t="str">
        <f>IFERROR(VLOOKUP(Tabela12[[#This Row],[Produto]],produtos,3,0),"")</f>
        <v/>
      </c>
      <c r="D129" s="112" t="str">
        <f>IFERROR(Tabela12[[#This Row],[preço unitário]]*Tabela12[[#This Row],[Qtd]],"")</f>
        <v/>
      </c>
      <c r="F129" s="98"/>
      <c r="G129" s="98"/>
      <c r="H129" s="100" t="str">
        <f>IFERROR(VLOOKUP(Tabela12[[#This Row],[Produto]],produtos,5,0),"")</f>
        <v/>
      </c>
      <c r="I129" s="101" t="str">
        <f>IFERROR(Tabela13[[#This Row],[preço unitário]]*Tabela13[[#This Row],[Qtd]],"")</f>
        <v/>
      </c>
      <c r="M129" s="90"/>
    </row>
    <row r="130" spans="1:13" x14ac:dyDescent="0.3">
      <c r="A130" s="98"/>
      <c r="B130" s="99"/>
      <c r="C130" s="100" t="str">
        <f>IFERROR(VLOOKUP(Tabela12[[#This Row],[Produto]],produtos,3,0),"")</f>
        <v/>
      </c>
      <c r="D130" s="112" t="str">
        <f>IFERROR(Tabela12[[#This Row],[preço unitário]]*Tabela12[[#This Row],[Qtd]],"")</f>
        <v/>
      </c>
      <c r="F130" s="98"/>
      <c r="G130" s="98"/>
      <c r="H130" s="100" t="str">
        <f>IFERROR(VLOOKUP(Tabela12[[#This Row],[Produto]],produtos,5,0),"")</f>
        <v/>
      </c>
      <c r="I130" s="101" t="str">
        <f>IFERROR(Tabela13[[#This Row],[preço unitário]]*Tabela13[[#This Row],[Qtd]],"")</f>
        <v/>
      </c>
      <c r="M130" s="90"/>
    </row>
    <row r="131" spans="1:13" x14ac:dyDescent="0.3">
      <c r="A131" s="98"/>
      <c r="B131" s="99"/>
      <c r="C131" s="100" t="str">
        <f>IFERROR(VLOOKUP(Tabela12[[#This Row],[Produto]],produtos,3,0),"")</f>
        <v/>
      </c>
      <c r="D131" s="112" t="str">
        <f>IFERROR(Tabela12[[#This Row],[preço unitário]]*Tabela12[[#This Row],[Qtd]],"")</f>
        <v/>
      </c>
      <c r="F131" s="98"/>
      <c r="G131" s="98"/>
      <c r="H131" s="100" t="str">
        <f>IFERROR(VLOOKUP(Tabela12[[#This Row],[Produto]],produtos,5,0),"")</f>
        <v/>
      </c>
      <c r="I131" s="101" t="str">
        <f>IFERROR(Tabela13[[#This Row],[preço unitário]]*Tabela13[[#This Row],[Qtd]],"")</f>
        <v/>
      </c>
      <c r="M131" s="90"/>
    </row>
    <row r="132" spans="1:13" x14ac:dyDescent="0.3">
      <c r="A132" s="98"/>
      <c r="B132" s="99"/>
      <c r="C132" s="100" t="str">
        <f>IFERROR(VLOOKUP(Tabela12[[#This Row],[Produto]],produtos,3,0),"")</f>
        <v/>
      </c>
      <c r="D132" s="112" t="str">
        <f>IFERROR(Tabela12[[#This Row],[preço unitário]]*Tabela12[[#This Row],[Qtd]],"")</f>
        <v/>
      </c>
      <c r="F132" s="98"/>
      <c r="G132" s="98"/>
      <c r="H132" s="100" t="str">
        <f>IFERROR(VLOOKUP(Tabela12[[#This Row],[Produto]],produtos,5,0),"")</f>
        <v/>
      </c>
      <c r="I132" s="101" t="str">
        <f>IFERROR(Tabela13[[#This Row],[preço unitário]]*Tabela13[[#This Row],[Qtd]],"")</f>
        <v/>
      </c>
      <c r="M132" s="90"/>
    </row>
    <row r="133" spans="1:13" x14ac:dyDescent="0.3">
      <c r="A133" s="98"/>
      <c r="B133" s="99"/>
      <c r="C133" s="100" t="str">
        <f>IFERROR(VLOOKUP(Tabela12[[#This Row],[Produto]],produtos,3,0),"")</f>
        <v/>
      </c>
      <c r="D133" s="112" t="str">
        <f>IFERROR(Tabela12[[#This Row],[preço unitário]]*Tabela12[[#This Row],[Qtd]],"")</f>
        <v/>
      </c>
      <c r="F133" s="98"/>
      <c r="G133" s="98"/>
      <c r="H133" s="100" t="str">
        <f>IFERROR(VLOOKUP(Tabela12[[#This Row],[Produto]],produtos,5,0),"")</f>
        <v/>
      </c>
      <c r="I133" s="101" t="str">
        <f>IFERROR(Tabela13[[#This Row],[preço unitário]]*Tabela13[[#This Row],[Qtd]],"")</f>
        <v/>
      </c>
      <c r="M133" s="90"/>
    </row>
    <row r="134" spans="1:13" x14ac:dyDescent="0.3">
      <c r="A134" s="98"/>
      <c r="B134" s="99"/>
      <c r="C134" s="100" t="str">
        <f>IFERROR(VLOOKUP(Tabela12[[#This Row],[Produto]],produtos,3,0),"")</f>
        <v/>
      </c>
      <c r="D134" s="112" t="str">
        <f>IFERROR(Tabela12[[#This Row],[preço unitário]]*Tabela12[[#This Row],[Qtd]],"")</f>
        <v/>
      </c>
      <c r="F134" s="98"/>
      <c r="G134" s="98"/>
      <c r="H134" s="100" t="str">
        <f>IFERROR(VLOOKUP(Tabela12[[#This Row],[Produto]],produtos,5,0),"")</f>
        <v/>
      </c>
      <c r="I134" s="101" t="str">
        <f>IFERROR(Tabela13[[#This Row],[preço unitário]]*Tabela13[[#This Row],[Qtd]],"")</f>
        <v/>
      </c>
      <c r="M134" s="90"/>
    </row>
    <row r="135" spans="1:13" x14ac:dyDescent="0.3">
      <c r="A135" s="98"/>
      <c r="B135" s="99"/>
      <c r="C135" s="100" t="str">
        <f>IFERROR(VLOOKUP(Tabela12[[#This Row],[Produto]],produtos,3,0),"")</f>
        <v/>
      </c>
      <c r="D135" s="112" t="str">
        <f>IFERROR(Tabela12[[#This Row],[preço unitário]]*Tabela12[[#This Row],[Qtd]],"")</f>
        <v/>
      </c>
      <c r="F135" s="98"/>
      <c r="G135" s="98"/>
      <c r="H135" s="100" t="str">
        <f>IFERROR(VLOOKUP(Tabela12[[#This Row],[Produto]],produtos,5,0),"")</f>
        <v/>
      </c>
      <c r="I135" s="101" t="str">
        <f>IFERROR(Tabela13[[#This Row],[preço unitário]]*Tabela13[[#This Row],[Qtd]],"")</f>
        <v/>
      </c>
      <c r="M135" s="90"/>
    </row>
    <row r="136" spans="1:13" x14ac:dyDescent="0.3">
      <c r="A136" s="98"/>
      <c r="B136" s="99"/>
      <c r="C136" s="100" t="str">
        <f>IFERROR(VLOOKUP(Tabela12[[#This Row],[Produto]],produtos,3,0),"")</f>
        <v/>
      </c>
      <c r="D136" s="112" t="str">
        <f>IFERROR(Tabela12[[#This Row],[preço unitário]]*Tabela12[[#This Row],[Qtd]],"")</f>
        <v/>
      </c>
      <c r="F136" s="98"/>
      <c r="G136" s="98"/>
      <c r="H136" s="100" t="str">
        <f>IFERROR(VLOOKUP(Tabela12[[#This Row],[Produto]],produtos,5,0),"")</f>
        <v/>
      </c>
      <c r="I136" s="101" t="str">
        <f>IFERROR(Tabela13[[#This Row],[preço unitário]]*Tabela13[[#This Row],[Qtd]],"")</f>
        <v/>
      </c>
      <c r="M136" s="90"/>
    </row>
    <row r="137" spans="1:13" x14ac:dyDescent="0.3">
      <c r="A137" s="98"/>
      <c r="B137" s="99"/>
      <c r="C137" s="100" t="str">
        <f>IFERROR(VLOOKUP(Tabela12[[#This Row],[Produto]],produtos,3,0),"")</f>
        <v/>
      </c>
      <c r="D137" s="112" t="str">
        <f>IFERROR(Tabela12[[#This Row],[preço unitário]]*Tabela12[[#This Row],[Qtd]],"")</f>
        <v/>
      </c>
      <c r="F137" s="98"/>
      <c r="G137" s="98"/>
      <c r="H137" s="100" t="str">
        <f>IFERROR(VLOOKUP(Tabela12[[#This Row],[Produto]],produtos,5,0),"")</f>
        <v/>
      </c>
      <c r="I137" s="101" t="str">
        <f>IFERROR(Tabela13[[#This Row],[preço unitário]]*Tabela13[[#This Row],[Qtd]],"")</f>
        <v/>
      </c>
      <c r="M137" s="90"/>
    </row>
    <row r="138" spans="1:13" x14ac:dyDescent="0.3">
      <c r="A138" s="98"/>
      <c r="B138" s="99"/>
      <c r="C138" s="100" t="str">
        <f>IFERROR(VLOOKUP(Tabela12[[#This Row],[Produto]],produtos,3,0),"")</f>
        <v/>
      </c>
      <c r="D138" s="112" t="str">
        <f>IFERROR(Tabela12[[#This Row],[preço unitário]]*Tabela12[[#This Row],[Qtd]],"")</f>
        <v/>
      </c>
      <c r="F138" s="98"/>
      <c r="G138" s="98"/>
      <c r="H138" s="100" t="str">
        <f>IFERROR(VLOOKUP(Tabela12[[#This Row],[Produto]],produtos,5,0),"")</f>
        <v/>
      </c>
      <c r="I138" s="101" t="str">
        <f>IFERROR(Tabela13[[#This Row],[preço unitário]]*Tabela13[[#This Row],[Qtd]],"")</f>
        <v/>
      </c>
      <c r="M138" s="90"/>
    </row>
    <row r="139" spans="1:13" x14ac:dyDescent="0.3">
      <c r="A139" s="98"/>
      <c r="B139" s="99"/>
      <c r="C139" s="100" t="str">
        <f>IFERROR(VLOOKUP(Tabela12[[#This Row],[Produto]],produtos,3,0),"")</f>
        <v/>
      </c>
      <c r="D139" s="112" t="str">
        <f>IFERROR(Tabela12[[#This Row],[preço unitário]]*Tabela12[[#This Row],[Qtd]],"")</f>
        <v/>
      </c>
      <c r="F139" s="98"/>
      <c r="G139" s="98"/>
      <c r="H139" s="100" t="str">
        <f>IFERROR(VLOOKUP(Tabela12[[#This Row],[Produto]],produtos,5,0),"")</f>
        <v/>
      </c>
      <c r="I139" s="101" t="str">
        <f>IFERROR(Tabela13[[#This Row],[preço unitário]]*Tabela13[[#This Row],[Qtd]],"")</f>
        <v/>
      </c>
      <c r="M139" s="90"/>
    </row>
    <row r="140" spans="1:13" x14ac:dyDescent="0.3">
      <c r="A140" s="98"/>
      <c r="B140" s="99"/>
      <c r="C140" s="100" t="str">
        <f>IFERROR(VLOOKUP(Tabela12[[#This Row],[Produto]],produtos,3,0),"")</f>
        <v/>
      </c>
      <c r="D140" s="112" t="str">
        <f>IFERROR(Tabela12[[#This Row],[preço unitário]]*Tabela12[[#This Row],[Qtd]],"")</f>
        <v/>
      </c>
      <c r="F140" s="98"/>
      <c r="G140" s="98"/>
      <c r="H140" s="100" t="str">
        <f>IFERROR(VLOOKUP(Tabela12[[#This Row],[Produto]],produtos,5,0),"")</f>
        <v/>
      </c>
      <c r="I140" s="101" t="str">
        <f>IFERROR(Tabela13[[#This Row],[preço unitário]]*Tabela13[[#This Row],[Qtd]],"")</f>
        <v/>
      </c>
      <c r="M140" s="90"/>
    </row>
    <row r="141" spans="1:13" x14ac:dyDescent="0.3">
      <c r="A141" s="98"/>
      <c r="B141" s="99"/>
      <c r="C141" s="100" t="str">
        <f>IFERROR(VLOOKUP(Tabela12[[#This Row],[Produto]],produtos,3,0),"")</f>
        <v/>
      </c>
      <c r="D141" s="112" t="str">
        <f>IFERROR(Tabela12[[#This Row],[preço unitário]]*Tabela12[[#This Row],[Qtd]],"")</f>
        <v/>
      </c>
      <c r="F141" s="98"/>
      <c r="G141" s="98"/>
      <c r="H141" s="100" t="str">
        <f>IFERROR(VLOOKUP(Tabela12[[#This Row],[Produto]],produtos,5,0),"")</f>
        <v/>
      </c>
      <c r="I141" s="101" t="str">
        <f>IFERROR(Tabela13[[#This Row],[preço unitário]]*Tabela13[[#This Row],[Qtd]],"")</f>
        <v/>
      </c>
      <c r="M141" s="90"/>
    </row>
    <row r="142" spans="1:13" x14ac:dyDescent="0.3">
      <c r="A142" s="98"/>
      <c r="B142" s="99"/>
      <c r="C142" s="100" t="str">
        <f>IFERROR(VLOOKUP(Tabela12[[#This Row],[Produto]],produtos,3,0),"")</f>
        <v/>
      </c>
      <c r="D142" s="112" t="str">
        <f>IFERROR(Tabela12[[#This Row],[preço unitário]]*Tabela12[[#This Row],[Qtd]],"")</f>
        <v/>
      </c>
      <c r="F142" s="98"/>
      <c r="G142" s="98"/>
      <c r="H142" s="100" t="str">
        <f>IFERROR(VLOOKUP(Tabela12[[#This Row],[Produto]],produtos,5,0),"")</f>
        <v/>
      </c>
      <c r="I142" s="101" t="str">
        <f>IFERROR(Tabela13[[#This Row],[preço unitário]]*Tabela13[[#This Row],[Qtd]],"")</f>
        <v/>
      </c>
      <c r="M142" s="90"/>
    </row>
    <row r="143" spans="1:13" x14ac:dyDescent="0.3">
      <c r="A143" s="98"/>
      <c r="B143" s="99"/>
      <c r="C143" s="100" t="str">
        <f>IFERROR(VLOOKUP(Tabela12[[#This Row],[Produto]],produtos,3,0),"")</f>
        <v/>
      </c>
      <c r="D143" s="112" t="str">
        <f>IFERROR(Tabela12[[#This Row],[preço unitário]]*Tabela12[[#This Row],[Qtd]],"")</f>
        <v/>
      </c>
      <c r="F143" s="98"/>
      <c r="G143" s="98"/>
      <c r="H143" s="100" t="str">
        <f>IFERROR(VLOOKUP(Tabela12[[#This Row],[Produto]],produtos,5,0),"")</f>
        <v/>
      </c>
      <c r="I143" s="101" t="str">
        <f>IFERROR(Tabela13[[#This Row],[preço unitário]]*Tabela13[[#This Row],[Qtd]],"")</f>
        <v/>
      </c>
      <c r="M143" s="90"/>
    </row>
    <row r="144" spans="1:13" x14ac:dyDescent="0.3">
      <c r="A144" s="98"/>
      <c r="B144" s="99"/>
      <c r="C144" s="100" t="str">
        <f>IFERROR(VLOOKUP(Tabela12[[#This Row],[Produto]],produtos,3,0),"")</f>
        <v/>
      </c>
      <c r="D144" s="112" t="str">
        <f>IFERROR(Tabela12[[#This Row],[preço unitário]]*Tabela12[[#This Row],[Qtd]],"")</f>
        <v/>
      </c>
      <c r="F144" s="98"/>
      <c r="G144" s="98"/>
      <c r="H144" s="100" t="str">
        <f>IFERROR(VLOOKUP(Tabela12[[#This Row],[Produto]],produtos,5,0),"")</f>
        <v/>
      </c>
      <c r="I144" s="101" t="str">
        <f>IFERROR(Tabela13[[#This Row],[preço unitário]]*Tabela13[[#This Row],[Qtd]],"")</f>
        <v/>
      </c>
      <c r="M144" s="90"/>
    </row>
    <row r="145" spans="1:13" x14ac:dyDescent="0.3">
      <c r="A145" s="98"/>
      <c r="B145" s="99"/>
      <c r="C145" s="100" t="str">
        <f>IFERROR(VLOOKUP(Tabela12[[#This Row],[Produto]],produtos,3,0),"")</f>
        <v/>
      </c>
      <c r="D145" s="112" t="str">
        <f>IFERROR(Tabela12[[#This Row],[preço unitário]]*Tabela12[[#This Row],[Qtd]],"")</f>
        <v/>
      </c>
      <c r="F145" s="98"/>
      <c r="G145" s="98"/>
      <c r="H145" s="100" t="str">
        <f>IFERROR(VLOOKUP(Tabela12[[#This Row],[Produto]],produtos,5,0),"")</f>
        <v/>
      </c>
      <c r="I145" s="101" t="str">
        <f>IFERROR(Tabela13[[#This Row],[preço unitário]]*Tabela13[[#This Row],[Qtd]],"")</f>
        <v/>
      </c>
      <c r="M145" s="90"/>
    </row>
    <row r="146" spans="1:13" x14ac:dyDescent="0.3">
      <c r="A146" s="98"/>
      <c r="B146" s="99"/>
      <c r="C146" s="100" t="str">
        <f>IFERROR(VLOOKUP(Tabela12[[#This Row],[Produto]],produtos,3,0),"")</f>
        <v/>
      </c>
      <c r="D146" s="112" t="str">
        <f>IFERROR(Tabela12[[#This Row],[preço unitário]]*Tabela12[[#This Row],[Qtd]],"")</f>
        <v/>
      </c>
      <c r="F146" s="98"/>
      <c r="G146" s="98"/>
      <c r="H146" s="100" t="str">
        <f>IFERROR(VLOOKUP(Tabela12[[#This Row],[Produto]],produtos,5,0),"")</f>
        <v/>
      </c>
      <c r="I146" s="101" t="str">
        <f>IFERROR(Tabela13[[#This Row],[preço unitário]]*Tabela13[[#This Row],[Qtd]],"")</f>
        <v/>
      </c>
      <c r="M146" s="90"/>
    </row>
    <row r="147" spans="1:13" x14ac:dyDescent="0.3">
      <c r="A147" s="98"/>
      <c r="B147" s="99"/>
      <c r="C147" s="100" t="str">
        <f>IFERROR(VLOOKUP(Tabela12[[#This Row],[Produto]],produtos,3,0),"")</f>
        <v/>
      </c>
      <c r="D147" s="112" t="str">
        <f>IFERROR(Tabela12[[#This Row],[preço unitário]]*Tabela12[[#This Row],[Qtd]],"")</f>
        <v/>
      </c>
      <c r="F147" s="98"/>
      <c r="G147" s="98"/>
      <c r="H147" s="100" t="str">
        <f>IFERROR(VLOOKUP(Tabela12[[#This Row],[Produto]],produtos,5,0),"")</f>
        <v/>
      </c>
      <c r="I147" s="101" t="str">
        <f>IFERROR(Tabela13[[#This Row],[preço unitário]]*Tabela13[[#This Row],[Qtd]],"")</f>
        <v/>
      </c>
      <c r="M147" s="90"/>
    </row>
    <row r="148" spans="1:13" x14ac:dyDescent="0.3">
      <c r="A148" s="98"/>
      <c r="B148" s="99"/>
      <c r="C148" s="100" t="str">
        <f>IFERROR(VLOOKUP(Tabela12[[#This Row],[Produto]],produtos,3,0),"")</f>
        <v/>
      </c>
      <c r="D148" s="112" t="str">
        <f>IFERROR(Tabela12[[#This Row],[preço unitário]]*Tabela12[[#This Row],[Qtd]],"")</f>
        <v/>
      </c>
      <c r="F148" s="98"/>
      <c r="G148" s="98"/>
      <c r="H148" s="100" t="str">
        <f>IFERROR(VLOOKUP(Tabela12[[#This Row],[Produto]],produtos,5,0),"")</f>
        <v/>
      </c>
      <c r="I148" s="101" t="str">
        <f>IFERROR(Tabela13[[#This Row],[preço unitário]]*Tabela13[[#This Row],[Qtd]],"")</f>
        <v/>
      </c>
      <c r="M148" s="90"/>
    </row>
    <row r="149" spans="1:13" x14ac:dyDescent="0.3">
      <c r="A149" s="98"/>
      <c r="B149" s="99"/>
      <c r="C149" s="100" t="str">
        <f>IFERROR(VLOOKUP(Tabela12[[#This Row],[Produto]],produtos,3,0),"")</f>
        <v/>
      </c>
      <c r="D149" s="112" t="str">
        <f>IFERROR(Tabela12[[#This Row],[preço unitário]]*Tabela12[[#This Row],[Qtd]],"")</f>
        <v/>
      </c>
      <c r="F149" s="98"/>
      <c r="G149" s="98"/>
      <c r="H149" s="100" t="str">
        <f>IFERROR(VLOOKUP(Tabela12[[#This Row],[Produto]],produtos,5,0),"")</f>
        <v/>
      </c>
      <c r="I149" s="101" t="str">
        <f>IFERROR(Tabela13[[#This Row],[preço unitário]]*Tabela13[[#This Row],[Qtd]],"")</f>
        <v/>
      </c>
      <c r="M149" s="90"/>
    </row>
    <row r="150" spans="1:13" x14ac:dyDescent="0.3">
      <c r="A150" s="98"/>
      <c r="B150" s="99"/>
      <c r="C150" s="100" t="str">
        <f>IFERROR(VLOOKUP(Tabela12[[#This Row],[Produto]],produtos,3,0),"")</f>
        <v/>
      </c>
      <c r="D150" s="112" t="str">
        <f>IFERROR(Tabela12[[#This Row],[preço unitário]]*Tabela12[[#This Row],[Qtd]],"")</f>
        <v/>
      </c>
      <c r="F150" s="98"/>
      <c r="G150" s="98"/>
      <c r="H150" s="100" t="str">
        <f>IFERROR(VLOOKUP(Tabela12[[#This Row],[Produto]],produtos,5,0),"")</f>
        <v/>
      </c>
      <c r="I150" s="101" t="str">
        <f>IFERROR(Tabela13[[#This Row],[preço unitário]]*Tabela13[[#This Row],[Qtd]],"")</f>
        <v/>
      </c>
      <c r="M150" s="90"/>
    </row>
    <row r="151" spans="1:13" x14ac:dyDescent="0.3">
      <c r="A151" s="98"/>
      <c r="B151" s="99"/>
      <c r="C151" s="100" t="str">
        <f>IFERROR(VLOOKUP(Tabela12[[#This Row],[Produto]],produtos,3,0),"")</f>
        <v/>
      </c>
      <c r="D151" s="112" t="str">
        <f>IFERROR(Tabela12[[#This Row],[preço unitário]]*Tabela12[[#This Row],[Qtd]],"")</f>
        <v/>
      </c>
      <c r="F151" s="98"/>
      <c r="G151" s="98"/>
      <c r="H151" s="100" t="str">
        <f>IFERROR(VLOOKUP(Tabela12[[#This Row],[Produto]],produtos,5,0),"")</f>
        <v/>
      </c>
      <c r="I151" s="101" t="str">
        <f>IFERROR(Tabela13[[#This Row],[preço unitário]]*Tabela13[[#This Row],[Qtd]],"")</f>
        <v/>
      </c>
      <c r="M151" s="90"/>
    </row>
    <row r="152" spans="1:13" x14ac:dyDescent="0.3">
      <c r="A152" s="98"/>
      <c r="B152" s="99"/>
      <c r="C152" s="100" t="str">
        <f>IFERROR(VLOOKUP(Tabela12[[#This Row],[Produto]],produtos,3,0),"")</f>
        <v/>
      </c>
      <c r="D152" s="112" t="str">
        <f>IFERROR(Tabela12[[#This Row],[preço unitário]]*Tabela12[[#This Row],[Qtd]],"")</f>
        <v/>
      </c>
      <c r="F152" s="98"/>
      <c r="G152" s="98"/>
      <c r="H152" s="100" t="str">
        <f>IFERROR(VLOOKUP(Tabela12[[#This Row],[Produto]],produtos,5,0),"")</f>
        <v/>
      </c>
      <c r="I152" s="101" t="str">
        <f>IFERROR(Tabela13[[#This Row],[preço unitário]]*Tabela13[[#This Row],[Qtd]],"")</f>
        <v/>
      </c>
      <c r="M152" s="90"/>
    </row>
    <row r="153" spans="1:13" x14ac:dyDescent="0.3">
      <c r="A153" s="98"/>
      <c r="B153" s="99"/>
      <c r="C153" s="100" t="str">
        <f>IFERROR(VLOOKUP(Tabela12[[#This Row],[Produto]],produtos,3,0),"")</f>
        <v/>
      </c>
      <c r="D153" s="112" t="str">
        <f>IFERROR(Tabela12[[#This Row],[preço unitário]]*Tabela12[[#This Row],[Qtd]],"")</f>
        <v/>
      </c>
      <c r="F153" s="98"/>
      <c r="G153" s="98"/>
      <c r="H153" s="100" t="str">
        <f>IFERROR(VLOOKUP(Tabela12[[#This Row],[Produto]],produtos,5,0),"")</f>
        <v/>
      </c>
      <c r="I153" s="101" t="str">
        <f>IFERROR(Tabela13[[#This Row],[preço unitário]]*Tabela13[[#This Row],[Qtd]],"")</f>
        <v/>
      </c>
      <c r="M153" s="90"/>
    </row>
    <row r="154" spans="1:13" x14ac:dyDescent="0.3">
      <c r="A154" s="98"/>
      <c r="B154" s="99"/>
      <c r="C154" s="100" t="str">
        <f>IFERROR(VLOOKUP(Tabela12[[#This Row],[Produto]],produtos,3,0),"")</f>
        <v/>
      </c>
      <c r="D154" s="112" t="str">
        <f>IFERROR(Tabela12[[#This Row],[preço unitário]]*Tabela12[[#This Row],[Qtd]],"")</f>
        <v/>
      </c>
      <c r="F154" s="98"/>
      <c r="G154" s="98"/>
      <c r="H154" s="100" t="str">
        <f>IFERROR(VLOOKUP(Tabela12[[#This Row],[Produto]],produtos,5,0),"")</f>
        <v/>
      </c>
      <c r="I154" s="101" t="str">
        <f>IFERROR(Tabela13[[#This Row],[preço unitário]]*Tabela13[[#This Row],[Qtd]],"")</f>
        <v/>
      </c>
      <c r="M154" s="90"/>
    </row>
    <row r="155" spans="1:13" x14ac:dyDescent="0.3">
      <c r="A155" s="98"/>
      <c r="B155" s="99"/>
      <c r="C155" s="100" t="str">
        <f>IFERROR(VLOOKUP(Tabela12[[#This Row],[Produto]],produtos,3,0),"")</f>
        <v/>
      </c>
      <c r="D155" s="112" t="str">
        <f>IFERROR(Tabela12[[#This Row],[preço unitário]]*Tabela12[[#This Row],[Qtd]],"")</f>
        <v/>
      </c>
      <c r="F155" s="98"/>
      <c r="G155" s="98"/>
      <c r="H155" s="100" t="str">
        <f>IFERROR(VLOOKUP(Tabela12[[#This Row],[Produto]],produtos,5,0),"")</f>
        <v/>
      </c>
      <c r="I155" s="101" t="str">
        <f>IFERROR(Tabela13[[#This Row],[preço unitário]]*Tabela13[[#This Row],[Qtd]],"")</f>
        <v/>
      </c>
      <c r="M155" s="90"/>
    </row>
    <row r="156" spans="1:13" x14ac:dyDescent="0.3">
      <c r="A156" s="98"/>
      <c r="B156" s="99"/>
      <c r="C156" s="100" t="str">
        <f>IFERROR(VLOOKUP(Tabela12[[#This Row],[Produto]],produtos,3,0),"")</f>
        <v/>
      </c>
      <c r="D156" s="112" t="str">
        <f>IFERROR(Tabela12[[#This Row],[preço unitário]]*Tabela12[[#This Row],[Qtd]],"")</f>
        <v/>
      </c>
      <c r="F156" s="98"/>
      <c r="G156" s="98"/>
      <c r="H156" s="100" t="str">
        <f>IFERROR(VLOOKUP(Tabela12[[#This Row],[Produto]],produtos,5,0),"")</f>
        <v/>
      </c>
      <c r="I156" s="101" t="str">
        <f>IFERROR(Tabela13[[#This Row],[preço unitário]]*Tabela13[[#This Row],[Qtd]],"")</f>
        <v/>
      </c>
      <c r="M156" s="90"/>
    </row>
    <row r="157" spans="1:13" x14ac:dyDescent="0.3">
      <c r="A157" s="98"/>
      <c r="B157" s="99"/>
      <c r="C157" s="100" t="str">
        <f>IFERROR(VLOOKUP(Tabela12[[#This Row],[Produto]],produtos,3,0),"")</f>
        <v/>
      </c>
      <c r="D157" s="112" t="str">
        <f>IFERROR(Tabela12[[#This Row],[preço unitário]]*Tabela12[[#This Row],[Qtd]],"")</f>
        <v/>
      </c>
      <c r="F157" s="98"/>
      <c r="G157" s="98"/>
      <c r="H157" s="100" t="str">
        <f>IFERROR(VLOOKUP(Tabela12[[#This Row],[Produto]],produtos,5,0),"")</f>
        <v/>
      </c>
      <c r="I157" s="101" t="str">
        <f>IFERROR(Tabela13[[#This Row],[preço unitário]]*Tabela13[[#This Row],[Qtd]],"")</f>
        <v/>
      </c>
      <c r="M157" s="90"/>
    </row>
    <row r="158" spans="1:13" x14ac:dyDescent="0.3">
      <c r="A158" s="98"/>
      <c r="B158" s="99"/>
      <c r="C158" s="100" t="str">
        <f>IFERROR(VLOOKUP(Tabela12[[#This Row],[Produto]],produtos,3,0),"")</f>
        <v/>
      </c>
      <c r="D158" s="112" t="str">
        <f>IFERROR(Tabela12[[#This Row],[preço unitário]]*Tabela12[[#This Row],[Qtd]],"")</f>
        <v/>
      </c>
      <c r="F158" s="98"/>
      <c r="G158" s="98"/>
      <c r="H158" s="100" t="str">
        <f>IFERROR(VLOOKUP(Tabela12[[#This Row],[Produto]],produtos,5,0),"")</f>
        <v/>
      </c>
      <c r="I158" s="101" t="str">
        <f>IFERROR(Tabela13[[#This Row],[preço unitário]]*Tabela13[[#This Row],[Qtd]],"")</f>
        <v/>
      </c>
      <c r="M158" s="90"/>
    </row>
    <row r="159" spans="1:13" x14ac:dyDescent="0.3">
      <c r="A159" s="98"/>
      <c r="B159" s="99"/>
      <c r="C159" s="100" t="str">
        <f>IFERROR(VLOOKUP(Tabela12[[#This Row],[Produto]],produtos,3,0),"")</f>
        <v/>
      </c>
      <c r="D159" s="112" t="str">
        <f>IFERROR(Tabela12[[#This Row],[preço unitário]]*Tabela12[[#This Row],[Qtd]],"")</f>
        <v/>
      </c>
      <c r="F159" s="98"/>
      <c r="G159" s="98"/>
      <c r="H159" s="100" t="str">
        <f>IFERROR(VLOOKUP(Tabela12[[#This Row],[Produto]],produtos,5,0),"")</f>
        <v/>
      </c>
      <c r="I159" s="101" t="str">
        <f>IFERROR(Tabela13[[#This Row],[preço unitário]]*Tabela13[[#This Row],[Qtd]],"")</f>
        <v/>
      </c>
      <c r="M159" s="90"/>
    </row>
    <row r="160" spans="1:13" x14ac:dyDescent="0.3">
      <c r="A160" s="98"/>
      <c r="B160" s="99"/>
      <c r="C160" s="100" t="str">
        <f>IFERROR(VLOOKUP(Tabela12[[#This Row],[Produto]],produtos,3,0),"")</f>
        <v/>
      </c>
      <c r="D160" s="112" t="str">
        <f>IFERROR(Tabela12[[#This Row],[preço unitário]]*Tabela12[[#This Row],[Qtd]],"")</f>
        <v/>
      </c>
      <c r="F160" s="98"/>
      <c r="G160" s="98"/>
      <c r="H160" s="100" t="str">
        <f>IFERROR(VLOOKUP(Tabela12[[#This Row],[Produto]],produtos,5,0),"")</f>
        <v/>
      </c>
      <c r="I160" s="101" t="str">
        <f>IFERROR(Tabela13[[#This Row],[preço unitário]]*Tabela13[[#This Row],[Qtd]],"")</f>
        <v/>
      </c>
      <c r="M160" s="90"/>
    </row>
    <row r="161" spans="1:13" x14ac:dyDescent="0.3">
      <c r="A161" s="98"/>
      <c r="B161" s="99"/>
      <c r="C161" s="100" t="str">
        <f>IFERROR(VLOOKUP(Tabela12[[#This Row],[Produto]],produtos,3,0),"")</f>
        <v/>
      </c>
      <c r="D161" s="112" t="str">
        <f>IFERROR(Tabela12[[#This Row],[preço unitário]]*Tabela12[[#This Row],[Qtd]],"")</f>
        <v/>
      </c>
      <c r="F161" s="98"/>
      <c r="G161" s="98"/>
      <c r="H161" s="100" t="str">
        <f>IFERROR(VLOOKUP(Tabela12[[#This Row],[Produto]],produtos,5,0),"")</f>
        <v/>
      </c>
      <c r="I161" s="101" t="str">
        <f>IFERROR(Tabela13[[#This Row],[preço unitário]]*Tabela13[[#This Row],[Qtd]],"")</f>
        <v/>
      </c>
      <c r="M161" s="90"/>
    </row>
    <row r="162" spans="1:13" x14ac:dyDescent="0.3">
      <c r="A162" s="98"/>
      <c r="B162" s="99"/>
      <c r="C162" s="100" t="str">
        <f>IFERROR(VLOOKUP(Tabela12[[#This Row],[Produto]],produtos,3,0),"")</f>
        <v/>
      </c>
      <c r="D162" s="112" t="str">
        <f>IFERROR(Tabela12[[#This Row],[preço unitário]]*Tabela12[[#This Row],[Qtd]],"")</f>
        <v/>
      </c>
      <c r="F162" s="98"/>
      <c r="G162" s="98"/>
      <c r="H162" s="100" t="str">
        <f>IFERROR(VLOOKUP(Tabela12[[#This Row],[Produto]],produtos,5,0),"")</f>
        <v/>
      </c>
      <c r="I162" s="101" t="str">
        <f>IFERROR(Tabela13[[#This Row],[preço unitário]]*Tabela13[[#This Row],[Qtd]],"")</f>
        <v/>
      </c>
      <c r="M162" s="90"/>
    </row>
    <row r="163" spans="1:13" x14ac:dyDescent="0.3">
      <c r="A163" s="98"/>
      <c r="B163" s="99"/>
      <c r="C163" s="100" t="str">
        <f>IFERROR(VLOOKUP(Tabela12[[#This Row],[Produto]],produtos,3,0),"")</f>
        <v/>
      </c>
      <c r="D163" s="112" t="str">
        <f>IFERROR(Tabela12[[#This Row],[preço unitário]]*Tabela12[[#This Row],[Qtd]],"")</f>
        <v/>
      </c>
      <c r="F163" s="98"/>
      <c r="G163" s="98"/>
      <c r="H163" s="100" t="str">
        <f>IFERROR(VLOOKUP(Tabela12[[#This Row],[Produto]],produtos,5,0),"")</f>
        <v/>
      </c>
      <c r="I163" s="101" t="str">
        <f>IFERROR(Tabela13[[#This Row],[preço unitário]]*Tabela13[[#This Row],[Qtd]],"")</f>
        <v/>
      </c>
      <c r="M163" s="90"/>
    </row>
    <row r="164" spans="1:13" x14ac:dyDescent="0.3">
      <c r="A164" s="98"/>
      <c r="B164" s="99"/>
      <c r="C164" s="100" t="str">
        <f>IFERROR(VLOOKUP(Tabela12[[#This Row],[Produto]],produtos,3,0),"")</f>
        <v/>
      </c>
      <c r="D164" s="112" t="str">
        <f>IFERROR(Tabela12[[#This Row],[preço unitário]]*Tabela12[[#This Row],[Qtd]],"")</f>
        <v/>
      </c>
      <c r="F164" s="98"/>
      <c r="G164" s="98"/>
      <c r="H164" s="100" t="str">
        <f>IFERROR(VLOOKUP(Tabela12[[#This Row],[Produto]],produtos,5,0),"")</f>
        <v/>
      </c>
      <c r="I164" s="101" t="str">
        <f>IFERROR(Tabela13[[#This Row],[preço unitário]]*Tabela13[[#This Row],[Qtd]],"")</f>
        <v/>
      </c>
      <c r="M164" s="90"/>
    </row>
    <row r="165" spans="1:13" x14ac:dyDescent="0.3">
      <c r="A165" s="98"/>
      <c r="B165" s="99"/>
      <c r="C165" s="100" t="str">
        <f>IFERROR(VLOOKUP(Tabela12[[#This Row],[Produto]],produtos,3,0),"")</f>
        <v/>
      </c>
      <c r="D165" s="112" t="str">
        <f>IFERROR(Tabela12[[#This Row],[preço unitário]]*Tabela12[[#This Row],[Qtd]],"")</f>
        <v/>
      </c>
      <c r="F165" s="98"/>
      <c r="G165" s="98"/>
      <c r="H165" s="100" t="str">
        <f>IFERROR(VLOOKUP(Tabela12[[#This Row],[Produto]],produtos,5,0),"")</f>
        <v/>
      </c>
      <c r="I165" s="101" t="str">
        <f>IFERROR(Tabela13[[#This Row],[preço unitário]]*Tabela13[[#This Row],[Qtd]],"")</f>
        <v/>
      </c>
      <c r="M165" s="90"/>
    </row>
    <row r="166" spans="1:13" x14ac:dyDescent="0.3">
      <c r="A166" s="98"/>
      <c r="B166" s="99"/>
      <c r="C166" s="100" t="str">
        <f>IFERROR(VLOOKUP(Tabela12[[#This Row],[Produto]],produtos,3,0),"")</f>
        <v/>
      </c>
      <c r="D166" s="112" t="str">
        <f>IFERROR(Tabela12[[#This Row],[preço unitário]]*Tabela12[[#This Row],[Qtd]],"")</f>
        <v/>
      </c>
      <c r="F166" s="98"/>
      <c r="G166" s="98"/>
      <c r="H166" s="100" t="str">
        <f>IFERROR(VLOOKUP(Tabela12[[#This Row],[Produto]],produtos,5,0),"")</f>
        <v/>
      </c>
      <c r="I166" s="101" t="str">
        <f>IFERROR(Tabela13[[#This Row],[preço unitário]]*Tabela13[[#This Row],[Qtd]],"")</f>
        <v/>
      </c>
      <c r="M166" s="90"/>
    </row>
    <row r="167" spans="1:13" x14ac:dyDescent="0.3">
      <c r="A167" s="98"/>
      <c r="B167" s="99"/>
      <c r="C167" s="100" t="str">
        <f>IFERROR(VLOOKUP(Tabela12[[#This Row],[Produto]],produtos,3,0),"")</f>
        <v/>
      </c>
      <c r="D167" s="112" t="str">
        <f>IFERROR(Tabela12[[#This Row],[preço unitário]]*Tabela12[[#This Row],[Qtd]],"")</f>
        <v/>
      </c>
      <c r="F167" s="98"/>
      <c r="G167" s="98"/>
      <c r="H167" s="100" t="str">
        <f>IFERROR(VLOOKUP(Tabela12[[#This Row],[Produto]],produtos,5,0),"")</f>
        <v/>
      </c>
      <c r="I167" s="101" t="str">
        <f>IFERROR(Tabela13[[#This Row],[preço unitário]]*Tabela13[[#This Row],[Qtd]],"")</f>
        <v/>
      </c>
      <c r="M167" s="90"/>
    </row>
    <row r="168" spans="1:13" x14ac:dyDescent="0.3">
      <c r="A168" s="98"/>
      <c r="B168" s="99"/>
      <c r="C168" s="100" t="str">
        <f>IFERROR(VLOOKUP(Tabela12[[#This Row],[Produto]],produtos,3,0),"")</f>
        <v/>
      </c>
      <c r="D168" s="112" t="str">
        <f>IFERROR(Tabela12[[#This Row],[preço unitário]]*Tabela12[[#This Row],[Qtd]],"")</f>
        <v/>
      </c>
      <c r="F168" s="98"/>
      <c r="G168" s="98"/>
      <c r="H168" s="100" t="str">
        <f>IFERROR(VLOOKUP(Tabela12[[#This Row],[Produto]],produtos,5,0),"")</f>
        <v/>
      </c>
      <c r="I168" s="101" t="str">
        <f>IFERROR(Tabela13[[#This Row],[preço unitário]]*Tabela13[[#This Row],[Qtd]],"")</f>
        <v/>
      </c>
      <c r="M168" s="90"/>
    </row>
    <row r="169" spans="1:13" x14ac:dyDescent="0.3">
      <c r="A169" s="98"/>
      <c r="B169" s="99"/>
      <c r="C169" s="100" t="str">
        <f>IFERROR(VLOOKUP(Tabela12[[#This Row],[Produto]],produtos,3,0),"")</f>
        <v/>
      </c>
      <c r="D169" s="112" t="str">
        <f>IFERROR(Tabela12[[#This Row],[preço unitário]]*Tabela12[[#This Row],[Qtd]],"")</f>
        <v/>
      </c>
      <c r="F169" s="98"/>
      <c r="G169" s="98"/>
      <c r="H169" s="100" t="str">
        <f>IFERROR(VLOOKUP(Tabela12[[#This Row],[Produto]],produtos,5,0),"")</f>
        <v/>
      </c>
      <c r="I169" s="101" t="str">
        <f>IFERROR(Tabela13[[#This Row],[preço unitário]]*Tabela13[[#This Row],[Qtd]],"")</f>
        <v/>
      </c>
      <c r="M169" s="90"/>
    </row>
    <row r="170" spans="1:13" x14ac:dyDescent="0.3">
      <c r="A170" s="98"/>
      <c r="B170" s="99"/>
      <c r="C170" s="100" t="str">
        <f>IFERROR(VLOOKUP(Tabela12[[#This Row],[Produto]],produtos,3,0),"")</f>
        <v/>
      </c>
      <c r="D170" s="112" t="str">
        <f>IFERROR(Tabela12[[#This Row],[preço unitário]]*Tabela12[[#This Row],[Qtd]],"")</f>
        <v/>
      </c>
      <c r="F170" s="98"/>
      <c r="G170" s="98"/>
      <c r="H170" s="100" t="str">
        <f>IFERROR(VLOOKUP(Tabela12[[#This Row],[Produto]],produtos,5,0),"")</f>
        <v/>
      </c>
      <c r="I170" s="101" t="str">
        <f>IFERROR(Tabela13[[#This Row],[preço unitário]]*Tabela13[[#This Row],[Qtd]],"")</f>
        <v/>
      </c>
      <c r="M170" s="90"/>
    </row>
    <row r="171" spans="1:13" x14ac:dyDescent="0.3">
      <c r="A171" s="98"/>
      <c r="B171" s="99"/>
      <c r="C171" s="100" t="str">
        <f>IFERROR(VLOOKUP(Tabela12[[#This Row],[Produto]],produtos,3,0),"")</f>
        <v/>
      </c>
      <c r="D171" s="112" t="str">
        <f>IFERROR(Tabela12[[#This Row],[preço unitário]]*Tabela12[[#This Row],[Qtd]],"")</f>
        <v/>
      </c>
      <c r="F171" s="98"/>
      <c r="G171" s="98"/>
      <c r="H171" s="100" t="str">
        <f>IFERROR(VLOOKUP(Tabela12[[#This Row],[Produto]],produtos,5,0),"")</f>
        <v/>
      </c>
      <c r="I171" s="101" t="str">
        <f>IFERROR(Tabela13[[#This Row],[preço unitário]]*Tabela13[[#This Row],[Qtd]],"")</f>
        <v/>
      </c>
      <c r="M171" s="90"/>
    </row>
    <row r="172" spans="1:13" x14ac:dyDescent="0.3">
      <c r="A172" s="98"/>
      <c r="B172" s="99"/>
      <c r="C172" s="100" t="str">
        <f>IFERROR(VLOOKUP(Tabela12[[#This Row],[Produto]],produtos,3,0),"")</f>
        <v/>
      </c>
      <c r="D172" s="112" t="str">
        <f>IFERROR(Tabela12[[#This Row],[preço unitário]]*Tabela12[[#This Row],[Qtd]],"")</f>
        <v/>
      </c>
      <c r="F172" s="98"/>
      <c r="G172" s="98"/>
      <c r="H172" s="100" t="str">
        <f>IFERROR(VLOOKUP(Tabela12[[#This Row],[Produto]],produtos,5,0),"")</f>
        <v/>
      </c>
      <c r="I172" s="101" t="str">
        <f>IFERROR(Tabela13[[#This Row],[preço unitário]]*Tabela13[[#This Row],[Qtd]],"")</f>
        <v/>
      </c>
      <c r="M172" s="90"/>
    </row>
    <row r="173" spans="1:13" x14ac:dyDescent="0.3">
      <c r="A173" s="98"/>
      <c r="B173" s="99"/>
      <c r="C173" s="100" t="str">
        <f>IFERROR(VLOOKUP(Tabela12[[#This Row],[Produto]],produtos,3,0),"")</f>
        <v/>
      </c>
      <c r="D173" s="112" t="str">
        <f>IFERROR(Tabela12[[#This Row],[preço unitário]]*Tabela12[[#This Row],[Qtd]],"")</f>
        <v/>
      </c>
      <c r="F173" s="98"/>
      <c r="G173" s="98"/>
      <c r="H173" s="100" t="str">
        <f>IFERROR(VLOOKUP(Tabela12[[#This Row],[Produto]],produtos,5,0),"")</f>
        <v/>
      </c>
      <c r="I173" s="101" t="str">
        <f>IFERROR(Tabela13[[#This Row],[preço unitário]]*Tabela13[[#This Row],[Qtd]],"")</f>
        <v/>
      </c>
      <c r="M173" s="90"/>
    </row>
    <row r="174" spans="1:13" x14ac:dyDescent="0.3">
      <c r="A174" s="98"/>
      <c r="B174" s="99"/>
      <c r="C174" s="100" t="str">
        <f>IFERROR(VLOOKUP(Tabela12[[#This Row],[Produto]],produtos,3,0),"")</f>
        <v/>
      </c>
      <c r="D174" s="112" t="str">
        <f>IFERROR(Tabela12[[#This Row],[preço unitário]]*Tabela12[[#This Row],[Qtd]],"")</f>
        <v/>
      </c>
      <c r="F174" s="98"/>
      <c r="G174" s="98"/>
      <c r="H174" s="100" t="str">
        <f>IFERROR(VLOOKUP(Tabela12[[#This Row],[Produto]],produtos,5,0),"")</f>
        <v/>
      </c>
      <c r="I174" s="101" t="str">
        <f>IFERROR(Tabela13[[#This Row],[preço unitário]]*Tabela13[[#This Row],[Qtd]],"")</f>
        <v/>
      </c>
      <c r="M174" s="90"/>
    </row>
    <row r="175" spans="1:13" x14ac:dyDescent="0.3">
      <c r="A175" s="98"/>
      <c r="B175" s="99"/>
      <c r="C175" s="100" t="str">
        <f>IFERROR(VLOOKUP(Tabela12[[#This Row],[Produto]],produtos,3,0),"")</f>
        <v/>
      </c>
      <c r="D175" s="112" t="str">
        <f>IFERROR(Tabela12[[#This Row],[preço unitário]]*Tabela12[[#This Row],[Qtd]],"")</f>
        <v/>
      </c>
      <c r="F175" s="98"/>
      <c r="G175" s="98"/>
      <c r="H175" s="100" t="str">
        <f>IFERROR(VLOOKUP(Tabela12[[#This Row],[Produto]],produtos,5,0),"")</f>
        <v/>
      </c>
      <c r="I175" s="101" t="str">
        <f>IFERROR(Tabela13[[#This Row],[preço unitário]]*Tabela13[[#This Row],[Qtd]],"")</f>
        <v/>
      </c>
      <c r="M175" s="90"/>
    </row>
    <row r="176" spans="1:13" x14ac:dyDescent="0.3">
      <c r="A176" s="98"/>
      <c r="B176" s="99"/>
      <c r="C176" s="100" t="str">
        <f>IFERROR(VLOOKUP(Tabela12[[#This Row],[Produto]],produtos,3,0),"")</f>
        <v/>
      </c>
      <c r="D176" s="112" t="str">
        <f>IFERROR(Tabela12[[#This Row],[preço unitário]]*Tabela12[[#This Row],[Qtd]],"")</f>
        <v/>
      </c>
      <c r="F176" s="98"/>
      <c r="G176" s="98"/>
      <c r="H176" s="100" t="str">
        <f>IFERROR(VLOOKUP(Tabela12[[#This Row],[Produto]],produtos,5,0),"")</f>
        <v/>
      </c>
      <c r="I176" s="101" t="str">
        <f>IFERROR(Tabela13[[#This Row],[preço unitário]]*Tabela13[[#This Row],[Qtd]],"")</f>
        <v/>
      </c>
      <c r="M176" s="90"/>
    </row>
    <row r="177" spans="1:13" x14ac:dyDescent="0.3">
      <c r="A177" s="98"/>
      <c r="B177" s="99"/>
      <c r="C177" s="100" t="str">
        <f>IFERROR(VLOOKUP(Tabela12[[#This Row],[Produto]],produtos,3,0),"")</f>
        <v/>
      </c>
      <c r="D177" s="112" t="str">
        <f>IFERROR(Tabela12[[#This Row],[preço unitário]]*Tabela12[[#This Row],[Qtd]],"")</f>
        <v/>
      </c>
      <c r="F177" s="98"/>
      <c r="G177" s="98"/>
      <c r="H177" s="100" t="str">
        <f>IFERROR(VLOOKUP(Tabela12[[#This Row],[Produto]],produtos,5,0),"")</f>
        <v/>
      </c>
      <c r="I177" s="101" t="str">
        <f>IFERROR(Tabela13[[#This Row],[preço unitário]]*Tabela13[[#This Row],[Qtd]],"")</f>
        <v/>
      </c>
      <c r="M177" s="90"/>
    </row>
    <row r="178" spans="1:13" x14ac:dyDescent="0.3">
      <c r="A178" s="98"/>
      <c r="B178" s="99"/>
      <c r="C178" s="100" t="str">
        <f>IFERROR(VLOOKUP(Tabela12[[#This Row],[Produto]],produtos,3,0),"")</f>
        <v/>
      </c>
      <c r="D178" s="112" t="str">
        <f>IFERROR(Tabela12[[#This Row],[preço unitário]]*Tabela12[[#This Row],[Qtd]],"")</f>
        <v/>
      </c>
      <c r="F178" s="98"/>
      <c r="G178" s="98"/>
      <c r="H178" s="100" t="str">
        <f>IFERROR(VLOOKUP(Tabela12[[#This Row],[Produto]],produtos,5,0),"")</f>
        <v/>
      </c>
      <c r="I178" s="101" t="str">
        <f>IFERROR(Tabela13[[#This Row],[preço unitário]]*Tabela13[[#This Row],[Qtd]],"")</f>
        <v/>
      </c>
      <c r="M178" s="90"/>
    </row>
    <row r="179" spans="1:13" x14ac:dyDescent="0.3">
      <c r="A179" s="98"/>
      <c r="B179" s="99"/>
      <c r="C179" s="100" t="str">
        <f>IFERROR(VLOOKUP(Tabela12[[#This Row],[Produto]],produtos,3,0),"")</f>
        <v/>
      </c>
      <c r="D179" s="112" t="str">
        <f>IFERROR(Tabela12[[#This Row],[preço unitário]]*Tabela12[[#This Row],[Qtd]],"")</f>
        <v/>
      </c>
      <c r="F179" s="98"/>
      <c r="G179" s="98"/>
      <c r="H179" s="100" t="str">
        <f>IFERROR(VLOOKUP(Tabela12[[#This Row],[Produto]],produtos,5,0),"")</f>
        <v/>
      </c>
      <c r="I179" s="101" t="str">
        <f>IFERROR(Tabela13[[#This Row],[preço unitário]]*Tabela13[[#This Row],[Qtd]],"")</f>
        <v/>
      </c>
      <c r="M179" s="90"/>
    </row>
    <row r="180" spans="1:13" x14ac:dyDescent="0.3">
      <c r="A180" s="98"/>
      <c r="B180" s="99"/>
      <c r="C180" s="100" t="str">
        <f>IFERROR(VLOOKUP(Tabela12[[#This Row],[Produto]],produtos,3,0),"")</f>
        <v/>
      </c>
      <c r="D180" s="112" t="str">
        <f>IFERROR(Tabela12[[#This Row],[preço unitário]]*Tabela12[[#This Row],[Qtd]],"")</f>
        <v/>
      </c>
      <c r="F180" s="98"/>
      <c r="G180" s="98"/>
      <c r="H180" s="100" t="str">
        <f>IFERROR(VLOOKUP(Tabela12[[#This Row],[Produto]],produtos,5,0),"")</f>
        <v/>
      </c>
      <c r="I180" s="101" t="str">
        <f>IFERROR(Tabela13[[#This Row],[preço unitário]]*Tabela13[[#This Row],[Qtd]],"")</f>
        <v/>
      </c>
      <c r="M180" s="90"/>
    </row>
    <row r="181" spans="1:13" x14ac:dyDescent="0.3">
      <c r="A181" s="98"/>
      <c r="B181" s="99"/>
      <c r="C181" s="100" t="str">
        <f>IFERROR(VLOOKUP(Tabela12[[#This Row],[Produto]],produtos,3,0),"")</f>
        <v/>
      </c>
      <c r="D181" s="112" t="str">
        <f>IFERROR(Tabela12[[#This Row],[preço unitário]]*Tabela12[[#This Row],[Qtd]],"")</f>
        <v/>
      </c>
      <c r="F181" s="98"/>
      <c r="G181" s="98"/>
      <c r="H181" s="100" t="str">
        <f>IFERROR(VLOOKUP(Tabela12[[#This Row],[Produto]],produtos,5,0),"")</f>
        <v/>
      </c>
      <c r="I181" s="101" t="str">
        <f>IFERROR(Tabela13[[#This Row],[preço unitário]]*Tabela13[[#This Row],[Qtd]],"")</f>
        <v/>
      </c>
      <c r="M181" s="90"/>
    </row>
    <row r="182" spans="1:13" x14ac:dyDescent="0.3">
      <c r="A182" s="98"/>
      <c r="B182" s="99"/>
      <c r="C182" s="100" t="str">
        <f>IFERROR(VLOOKUP(Tabela12[[#This Row],[Produto]],produtos,3,0),"")</f>
        <v/>
      </c>
      <c r="D182" s="112" t="str">
        <f>IFERROR(Tabela12[[#This Row],[preço unitário]]*Tabela12[[#This Row],[Qtd]],"")</f>
        <v/>
      </c>
      <c r="F182" s="98"/>
      <c r="G182" s="98"/>
      <c r="H182" s="100" t="str">
        <f>IFERROR(VLOOKUP(Tabela12[[#This Row],[Produto]],produtos,5,0),"")</f>
        <v/>
      </c>
      <c r="I182" s="101" t="str">
        <f>IFERROR(Tabela13[[#This Row],[preço unitário]]*Tabela13[[#This Row],[Qtd]],"")</f>
        <v/>
      </c>
      <c r="M182" s="90"/>
    </row>
    <row r="183" spans="1:13" x14ac:dyDescent="0.3">
      <c r="A183" s="98"/>
      <c r="B183" s="99"/>
      <c r="C183" s="100" t="str">
        <f>IFERROR(VLOOKUP(Tabela12[[#This Row],[Produto]],produtos,3,0),"")</f>
        <v/>
      </c>
      <c r="D183" s="112" t="str">
        <f>IFERROR(Tabela12[[#This Row],[preço unitário]]*Tabela12[[#This Row],[Qtd]],"")</f>
        <v/>
      </c>
      <c r="F183" s="98"/>
      <c r="G183" s="98"/>
      <c r="H183" s="100" t="str">
        <f>IFERROR(VLOOKUP(Tabela12[[#This Row],[Produto]],produtos,5,0),"")</f>
        <v/>
      </c>
      <c r="I183" s="101" t="str">
        <f>IFERROR(Tabela13[[#This Row],[preço unitário]]*Tabela13[[#This Row],[Qtd]],"")</f>
        <v/>
      </c>
      <c r="M183" s="90"/>
    </row>
    <row r="184" spans="1:13" x14ac:dyDescent="0.3">
      <c r="A184" s="98"/>
      <c r="B184" s="99"/>
      <c r="C184" s="100" t="str">
        <f>IFERROR(VLOOKUP(Tabela12[[#This Row],[Produto]],produtos,3,0),"")</f>
        <v/>
      </c>
      <c r="D184" s="112" t="str">
        <f>IFERROR(Tabela12[[#This Row],[preço unitário]]*Tabela12[[#This Row],[Qtd]],"")</f>
        <v/>
      </c>
      <c r="F184" s="98"/>
      <c r="G184" s="98"/>
      <c r="H184" s="100" t="str">
        <f>IFERROR(VLOOKUP(Tabela12[[#This Row],[Produto]],produtos,5,0),"")</f>
        <v/>
      </c>
      <c r="I184" s="101" t="str">
        <f>IFERROR(Tabela13[[#This Row],[preço unitário]]*Tabela13[[#This Row],[Qtd]],"")</f>
        <v/>
      </c>
      <c r="M184" s="90"/>
    </row>
    <row r="185" spans="1:13" x14ac:dyDescent="0.3">
      <c r="A185" s="98"/>
      <c r="B185" s="99"/>
      <c r="C185" s="100" t="str">
        <f>IFERROR(VLOOKUP(Tabela12[[#This Row],[Produto]],produtos,3,0),"")</f>
        <v/>
      </c>
      <c r="D185" s="112" t="str">
        <f>IFERROR(Tabela12[[#This Row],[preço unitário]]*Tabela12[[#This Row],[Qtd]],"")</f>
        <v/>
      </c>
      <c r="F185" s="98"/>
      <c r="G185" s="98"/>
      <c r="H185" s="100" t="str">
        <f>IFERROR(VLOOKUP(Tabela12[[#This Row],[Produto]],produtos,5,0),"")</f>
        <v/>
      </c>
      <c r="I185" s="101" t="str">
        <f>IFERROR(Tabela13[[#This Row],[preço unitário]]*Tabela13[[#This Row],[Qtd]],"")</f>
        <v/>
      </c>
      <c r="M185" s="90"/>
    </row>
    <row r="186" spans="1:13" x14ac:dyDescent="0.3">
      <c r="A186" s="98"/>
      <c r="B186" s="99"/>
      <c r="C186" s="100" t="str">
        <f>IFERROR(VLOOKUP(Tabela12[[#This Row],[Produto]],produtos,3,0),"")</f>
        <v/>
      </c>
      <c r="D186" s="112" t="str">
        <f>IFERROR(Tabela12[[#This Row],[preço unitário]]*Tabela12[[#This Row],[Qtd]],"")</f>
        <v/>
      </c>
      <c r="F186" s="98"/>
      <c r="G186" s="98"/>
      <c r="H186" s="100" t="str">
        <f>IFERROR(VLOOKUP(Tabela12[[#This Row],[Produto]],produtos,5,0),"")</f>
        <v/>
      </c>
      <c r="I186" s="101" t="str">
        <f>IFERROR(Tabela13[[#This Row],[preço unitário]]*Tabela13[[#This Row],[Qtd]],"")</f>
        <v/>
      </c>
      <c r="M186" s="90"/>
    </row>
    <row r="187" spans="1:13" x14ac:dyDescent="0.3">
      <c r="A187" s="98"/>
      <c r="B187" s="99"/>
      <c r="C187" s="100" t="str">
        <f>IFERROR(VLOOKUP(Tabela12[[#This Row],[Produto]],produtos,3,0),"")</f>
        <v/>
      </c>
      <c r="D187" s="112" t="str">
        <f>IFERROR(Tabela12[[#This Row],[preço unitário]]*Tabela12[[#This Row],[Qtd]],"")</f>
        <v/>
      </c>
      <c r="F187" s="98"/>
      <c r="G187" s="98"/>
      <c r="H187" s="100" t="str">
        <f>IFERROR(VLOOKUP(Tabela12[[#This Row],[Produto]],produtos,5,0),"")</f>
        <v/>
      </c>
      <c r="I187" s="101" t="str">
        <f>IFERROR(Tabela13[[#This Row],[preço unitário]]*Tabela13[[#This Row],[Qtd]],"")</f>
        <v/>
      </c>
      <c r="M187" s="90"/>
    </row>
    <row r="188" spans="1:13" x14ac:dyDescent="0.3">
      <c r="A188" s="98"/>
      <c r="B188" s="99"/>
      <c r="C188" s="100" t="str">
        <f>IFERROR(VLOOKUP(Tabela12[[#This Row],[Produto]],produtos,3,0),"")</f>
        <v/>
      </c>
      <c r="D188" s="112" t="str">
        <f>IFERROR(Tabela12[[#This Row],[preço unitário]]*Tabela12[[#This Row],[Qtd]],"")</f>
        <v/>
      </c>
      <c r="F188" s="98"/>
      <c r="G188" s="98"/>
      <c r="H188" s="100" t="str">
        <f>IFERROR(VLOOKUP(Tabela12[[#This Row],[Produto]],produtos,5,0),"")</f>
        <v/>
      </c>
      <c r="I188" s="101" t="str">
        <f>IFERROR(Tabela13[[#This Row],[preço unitário]]*Tabela13[[#This Row],[Qtd]],"")</f>
        <v/>
      </c>
      <c r="M188" s="90"/>
    </row>
    <row r="189" spans="1:13" x14ac:dyDescent="0.3">
      <c r="A189" s="98"/>
      <c r="B189" s="99"/>
      <c r="C189" s="100" t="str">
        <f>IFERROR(VLOOKUP(Tabela12[[#This Row],[Produto]],produtos,3,0),"")</f>
        <v/>
      </c>
      <c r="D189" s="112" t="str">
        <f>IFERROR(Tabela12[[#This Row],[preço unitário]]*Tabela12[[#This Row],[Qtd]],"")</f>
        <v/>
      </c>
      <c r="F189" s="98"/>
      <c r="G189" s="98"/>
      <c r="H189" s="100" t="str">
        <f>IFERROR(VLOOKUP(Tabela12[[#This Row],[Produto]],produtos,5,0),"")</f>
        <v/>
      </c>
      <c r="I189" s="101" t="str">
        <f>IFERROR(Tabela13[[#This Row],[preço unitário]]*Tabela13[[#This Row],[Qtd]],"")</f>
        <v/>
      </c>
      <c r="M189" s="90"/>
    </row>
    <row r="190" spans="1:13" x14ac:dyDescent="0.3">
      <c r="A190" s="98"/>
      <c r="B190" s="99"/>
      <c r="C190" s="100" t="str">
        <f>IFERROR(VLOOKUP(Tabela12[[#This Row],[Produto]],produtos,3,0),"")</f>
        <v/>
      </c>
      <c r="D190" s="112" t="str">
        <f>IFERROR(Tabela12[[#This Row],[preço unitário]]*Tabela12[[#This Row],[Qtd]],"")</f>
        <v/>
      </c>
      <c r="F190" s="98"/>
      <c r="G190" s="98"/>
      <c r="H190" s="100" t="str">
        <f>IFERROR(VLOOKUP(Tabela12[[#This Row],[Produto]],produtos,5,0),"")</f>
        <v/>
      </c>
      <c r="I190" s="101" t="str">
        <f>IFERROR(Tabela13[[#This Row],[preço unitário]]*Tabela13[[#This Row],[Qtd]],"")</f>
        <v/>
      </c>
      <c r="M190" s="90"/>
    </row>
    <row r="191" spans="1:13" x14ac:dyDescent="0.3">
      <c r="A191" s="98"/>
      <c r="B191" s="99"/>
      <c r="C191" s="100" t="str">
        <f>IFERROR(VLOOKUP(Tabela12[[#This Row],[Produto]],produtos,3,0),"")</f>
        <v/>
      </c>
      <c r="D191" s="112" t="str">
        <f>IFERROR(Tabela12[[#This Row],[preço unitário]]*Tabela12[[#This Row],[Qtd]],"")</f>
        <v/>
      </c>
      <c r="F191" s="98"/>
      <c r="G191" s="98"/>
      <c r="H191" s="100" t="str">
        <f>IFERROR(VLOOKUP(Tabela12[[#This Row],[Produto]],produtos,5,0),"")</f>
        <v/>
      </c>
      <c r="I191" s="101" t="str">
        <f>IFERROR(Tabela13[[#This Row],[preço unitário]]*Tabela13[[#This Row],[Qtd]],"")</f>
        <v/>
      </c>
      <c r="M191" s="90"/>
    </row>
    <row r="192" spans="1:13" x14ac:dyDescent="0.3">
      <c r="A192" s="98"/>
      <c r="B192" s="99"/>
      <c r="C192" s="100" t="str">
        <f>IFERROR(VLOOKUP(Tabela12[[#This Row],[Produto]],produtos,3,0),"")</f>
        <v/>
      </c>
      <c r="D192" s="112" t="str">
        <f>IFERROR(Tabela12[[#This Row],[preço unitário]]*Tabela12[[#This Row],[Qtd]],"")</f>
        <v/>
      </c>
      <c r="F192" s="98"/>
      <c r="G192" s="98"/>
      <c r="H192" s="100" t="str">
        <f>IFERROR(VLOOKUP(Tabela12[[#This Row],[Produto]],produtos,5,0),"")</f>
        <v/>
      </c>
      <c r="I192" s="101" t="str">
        <f>IFERROR(Tabela13[[#This Row],[preço unitário]]*Tabela13[[#This Row],[Qtd]],"")</f>
        <v/>
      </c>
      <c r="M192" s="90"/>
    </row>
    <row r="193" spans="1:13" x14ac:dyDescent="0.3">
      <c r="A193" s="98"/>
      <c r="B193" s="99"/>
      <c r="C193" s="100" t="str">
        <f>IFERROR(VLOOKUP(Tabela12[[#This Row],[Produto]],produtos,3,0),"")</f>
        <v/>
      </c>
      <c r="D193" s="112" t="str">
        <f>IFERROR(Tabela12[[#This Row],[preço unitário]]*Tabela12[[#This Row],[Qtd]],"")</f>
        <v/>
      </c>
      <c r="F193" s="98"/>
      <c r="G193" s="98"/>
      <c r="H193" s="100" t="str">
        <f>IFERROR(VLOOKUP(Tabela12[[#This Row],[Produto]],produtos,5,0),"")</f>
        <v/>
      </c>
      <c r="I193" s="101" t="str">
        <f>IFERROR(Tabela13[[#This Row],[preço unitário]]*Tabela13[[#This Row],[Qtd]],"")</f>
        <v/>
      </c>
      <c r="M193" s="90"/>
    </row>
    <row r="194" spans="1:13" x14ac:dyDescent="0.3">
      <c r="A194" s="98"/>
      <c r="B194" s="99"/>
      <c r="C194" s="100" t="str">
        <f>IFERROR(VLOOKUP(Tabela12[[#This Row],[Produto]],produtos,3,0),"")</f>
        <v/>
      </c>
      <c r="D194" s="112" t="str">
        <f>IFERROR(Tabela12[[#This Row],[preço unitário]]*Tabela12[[#This Row],[Qtd]],"")</f>
        <v/>
      </c>
      <c r="F194" s="98"/>
      <c r="G194" s="98"/>
      <c r="H194" s="100" t="str">
        <f>IFERROR(VLOOKUP(Tabela12[[#This Row],[Produto]],produtos,5,0),"")</f>
        <v/>
      </c>
      <c r="I194" s="101" t="str">
        <f>IFERROR(Tabela13[[#This Row],[preço unitário]]*Tabela13[[#This Row],[Qtd]],"")</f>
        <v/>
      </c>
      <c r="M194" s="90"/>
    </row>
    <row r="195" spans="1:13" x14ac:dyDescent="0.3">
      <c r="A195" s="98"/>
      <c r="B195" s="99"/>
      <c r="C195" s="100" t="str">
        <f>IFERROR(VLOOKUP(Tabela12[[#This Row],[Produto]],produtos,3,0),"")</f>
        <v/>
      </c>
      <c r="D195" s="112" t="str">
        <f>IFERROR(Tabela12[[#This Row],[preço unitário]]*Tabela12[[#This Row],[Qtd]],"")</f>
        <v/>
      </c>
      <c r="F195" s="98"/>
      <c r="G195" s="98"/>
      <c r="H195" s="100" t="str">
        <f>IFERROR(VLOOKUP(Tabela12[[#This Row],[Produto]],produtos,5,0),"")</f>
        <v/>
      </c>
      <c r="I195" s="101" t="str">
        <f>IFERROR(Tabela13[[#This Row],[preço unitário]]*Tabela13[[#This Row],[Qtd]],"")</f>
        <v/>
      </c>
      <c r="M195" s="90"/>
    </row>
    <row r="196" spans="1:13" x14ac:dyDescent="0.3">
      <c r="A196" s="98"/>
      <c r="B196" s="99"/>
      <c r="C196" s="100" t="str">
        <f>IFERROR(VLOOKUP(Tabela12[[#This Row],[Produto]],produtos,3,0),"")</f>
        <v/>
      </c>
      <c r="D196" s="112" t="str">
        <f>IFERROR(Tabela12[[#This Row],[preço unitário]]*Tabela12[[#This Row],[Qtd]],"")</f>
        <v/>
      </c>
      <c r="F196" s="98"/>
      <c r="G196" s="98"/>
      <c r="H196" s="100" t="str">
        <f>IFERROR(VLOOKUP(Tabela12[[#This Row],[Produto]],produtos,5,0),"")</f>
        <v/>
      </c>
      <c r="I196" s="101" t="str">
        <f>IFERROR(Tabela13[[#This Row],[preço unitário]]*Tabela13[[#This Row],[Qtd]],"")</f>
        <v/>
      </c>
      <c r="M196" s="90"/>
    </row>
    <row r="197" spans="1:13" x14ac:dyDescent="0.3">
      <c r="A197" s="98"/>
      <c r="B197" s="99"/>
      <c r="C197" s="100" t="str">
        <f>IFERROR(VLOOKUP(Tabela12[[#This Row],[Produto]],produtos,3,0),"")</f>
        <v/>
      </c>
      <c r="D197" s="112" t="str">
        <f>IFERROR(Tabela12[[#This Row],[preço unitário]]*Tabela12[[#This Row],[Qtd]],"")</f>
        <v/>
      </c>
      <c r="F197" s="98"/>
      <c r="G197" s="98"/>
      <c r="H197" s="100" t="str">
        <f>IFERROR(VLOOKUP(Tabela12[[#This Row],[Produto]],produtos,5,0),"")</f>
        <v/>
      </c>
      <c r="I197" s="101" t="str">
        <f>IFERROR(Tabela13[[#This Row],[preço unitário]]*Tabela13[[#This Row],[Qtd]],"")</f>
        <v/>
      </c>
      <c r="M197" s="90"/>
    </row>
    <row r="198" spans="1:13" x14ac:dyDescent="0.3">
      <c r="A198" s="98"/>
      <c r="B198" s="99"/>
      <c r="C198" s="100" t="str">
        <f>IFERROR(VLOOKUP(Tabela12[[#This Row],[Produto]],produtos,3,0),"")</f>
        <v/>
      </c>
      <c r="D198" s="112" t="str">
        <f>IFERROR(Tabela12[[#This Row],[preço unitário]]*Tabela12[[#This Row],[Qtd]],"")</f>
        <v/>
      </c>
      <c r="F198" s="98"/>
      <c r="G198" s="98"/>
      <c r="H198" s="100" t="str">
        <f>IFERROR(VLOOKUP(Tabela12[[#This Row],[Produto]],produtos,5,0),"")</f>
        <v/>
      </c>
      <c r="I198" s="101" t="str">
        <f>IFERROR(Tabela13[[#This Row],[preço unitário]]*Tabela13[[#This Row],[Qtd]],"")</f>
        <v/>
      </c>
      <c r="M198" s="90"/>
    </row>
    <row r="199" spans="1:13" x14ac:dyDescent="0.3">
      <c r="A199" s="98"/>
      <c r="B199" s="99"/>
      <c r="C199" s="100" t="str">
        <f>IFERROR(VLOOKUP(Tabela12[[#This Row],[Produto]],produtos,3,0),"")</f>
        <v/>
      </c>
      <c r="D199" s="112" t="str">
        <f>IFERROR(Tabela12[[#This Row],[preço unitário]]*Tabela12[[#This Row],[Qtd]],"")</f>
        <v/>
      </c>
      <c r="F199" s="98"/>
      <c r="G199" s="98"/>
      <c r="H199" s="100" t="str">
        <f>IFERROR(VLOOKUP(Tabela12[[#This Row],[Produto]],produtos,5,0),"")</f>
        <v/>
      </c>
      <c r="I199" s="101" t="str">
        <f>IFERROR(Tabela13[[#This Row],[preço unitário]]*Tabela13[[#This Row],[Qtd]],"")</f>
        <v/>
      </c>
      <c r="M199" s="90"/>
    </row>
    <row r="200" spans="1:13" x14ac:dyDescent="0.3">
      <c r="A200" s="98"/>
      <c r="B200" s="99"/>
      <c r="C200" s="100" t="str">
        <f>IFERROR(VLOOKUP(Tabela12[[#This Row],[Produto]],produtos,3,0),"")</f>
        <v/>
      </c>
      <c r="D200" s="112" t="str">
        <f>IFERROR(Tabela12[[#This Row],[preço unitário]]*Tabela12[[#This Row],[Qtd]],"")</f>
        <v/>
      </c>
      <c r="F200" s="98"/>
      <c r="G200" s="98"/>
      <c r="H200" s="100" t="str">
        <f>IFERROR(VLOOKUP(Tabela12[[#This Row],[Produto]],produtos,5,0),"")</f>
        <v/>
      </c>
      <c r="I200" s="101" t="str">
        <f>IFERROR(Tabela13[[#This Row],[preço unitário]]*Tabela13[[#This Row],[Qtd]],"")</f>
        <v/>
      </c>
      <c r="M200" s="90"/>
    </row>
    <row r="201" spans="1:13" x14ac:dyDescent="0.3">
      <c r="A201" s="98"/>
      <c r="B201" s="99"/>
      <c r="C201" s="100" t="str">
        <f>IFERROR(VLOOKUP(Tabela12[[#This Row],[Produto]],produtos,3,0),"")</f>
        <v/>
      </c>
      <c r="D201" s="112" t="str">
        <f>IFERROR(Tabela12[[#This Row],[preço unitário]]*Tabela12[[#This Row],[Qtd]],"")</f>
        <v/>
      </c>
      <c r="F201" s="98"/>
      <c r="G201" s="98"/>
      <c r="H201" s="100" t="str">
        <f>IFERROR(VLOOKUP(Tabela12[[#This Row],[Produto]],produtos,5,0),"")</f>
        <v/>
      </c>
      <c r="I201" s="101" t="str">
        <f>IFERROR(Tabela13[[#This Row],[preço unitário]]*Tabela13[[#This Row],[Qtd]],"")</f>
        <v/>
      </c>
      <c r="M201" s="90"/>
    </row>
    <row r="202" spans="1:13" x14ac:dyDescent="0.3">
      <c r="A202" s="98"/>
      <c r="B202" s="99"/>
      <c r="C202" s="100" t="str">
        <f>IFERROR(VLOOKUP(Tabela12[[#This Row],[Produto]],produtos,3,0),"")</f>
        <v/>
      </c>
      <c r="D202" s="112" t="str">
        <f>IFERROR(Tabela12[[#This Row],[preço unitário]]*Tabela12[[#This Row],[Qtd]],"")</f>
        <v/>
      </c>
      <c r="F202" s="98"/>
      <c r="G202" s="98"/>
      <c r="H202" s="100" t="str">
        <f>IFERROR(VLOOKUP(Tabela12[[#This Row],[Produto]],produtos,5,0),"")</f>
        <v/>
      </c>
      <c r="I202" s="101" t="str">
        <f>IFERROR(Tabela13[[#This Row],[preço unitário]]*Tabela13[[#This Row],[Qtd]],"")</f>
        <v/>
      </c>
      <c r="M202" s="90"/>
    </row>
    <row r="203" spans="1:13" x14ac:dyDescent="0.3">
      <c r="A203" s="98"/>
      <c r="B203" s="99"/>
      <c r="C203" s="100" t="str">
        <f>IFERROR(VLOOKUP(Tabela12[[#This Row],[Produto]],produtos,3,0),"")</f>
        <v/>
      </c>
      <c r="D203" s="112" t="str">
        <f>IFERROR(Tabela12[[#This Row],[preço unitário]]*Tabela12[[#This Row],[Qtd]],"")</f>
        <v/>
      </c>
      <c r="F203" s="98"/>
      <c r="G203" s="98"/>
      <c r="H203" s="100" t="str">
        <f>IFERROR(VLOOKUP(Tabela12[[#This Row],[Produto]],produtos,5,0),"")</f>
        <v/>
      </c>
      <c r="I203" s="101" t="str">
        <f>IFERROR(Tabela13[[#This Row],[preço unitário]]*Tabela13[[#This Row],[Qtd]],"")</f>
        <v/>
      </c>
      <c r="M203" s="90"/>
    </row>
    <row r="204" spans="1:13" x14ac:dyDescent="0.3">
      <c r="A204" s="98"/>
      <c r="B204" s="99"/>
      <c r="C204" s="100" t="str">
        <f>IFERROR(VLOOKUP(Tabela12[[#This Row],[Produto]],produtos,3,0),"")</f>
        <v/>
      </c>
      <c r="D204" s="112" t="str">
        <f>IFERROR(Tabela12[[#This Row],[preço unitário]]*Tabela12[[#This Row],[Qtd]],"")</f>
        <v/>
      </c>
      <c r="F204" s="98"/>
      <c r="G204" s="98"/>
      <c r="H204" s="100" t="str">
        <f>IFERROR(VLOOKUP(Tabela12[[#This Row],[Produto]],produtos,5,0),"")</f>
        <v/>
      </c>
      <c r="I204" s="101" t="str">
        <f>IFERROR(Tabela13[[#This Row],[preço unitário]]*Tabela13[[#This Row],[Qtd]],"")</f>
        <v/>
      </c>
      <c r="M204" s="90"/>
    </row>
    <row r="205" spans="1:13" x14ac:dyDescent="0.3">
      <c r="A205" s="98"/>
      <c r="B205" s="99"/>
      <c r="C205" s="100" t="str">
        <f>IFERROR(VLOOKUP(Tabela12[[#This Row],[Produto]],produtos,3,0),"")</f>
        <v/>
      </c>
      <c r="D205" s="112" t="str">
        <f>IFERROR(Tabela12[[#This Row],[preço unitário]]*Tabela12[[#This Row],[Qtd]],"")</f>
        <v/>
      </c>
      <c r="F205" s="98"/>
      <c r="G205" s="98"/>
      <c r="H205" s="100" t="str">
        <f>IFERROR(VLOOKUP(Tabela12[[#This Row],[Produto]],produtos,5,0),"")</f>
        <v/>
      </c>
      <c r="I205" s="101" t="str">
        <f>IFERROR(Tabela13[[#This Row],[preço unitário]]*Tabela13[[#This Row],[Qtd]],"")</f>
        <v/>
      </c>
      <c r="M205" s="90"/>
    </row>
    <row r="206" spans="1:13" x14ac:dyDescent="0.3">
      <c r="A206" s="98"/>
      <c r="B206" s="99"/>
      <c r="C206" s="100" t="str">
        <f>IFERROR(VLOOKUP(Tabela12[[#This Row],[Produto]],produtos,3,0),"")</f>
        <v/>
      </c>
      <c r="D206" s="112" t="str">
        <f>IFERROR(Tabela12[[#This Row],[preço unitário]]*Tabela12[[#This Row],[Qtd]],"")</f>
        <v/>
      </c>
      <c r="F206" s="98"/>
      <c r="G206" s="98"/>
      <c r="H206" s="100" t="str">
        <f>IFERROR(VLOOKUP(Tabela12[[#This Row],[Produto]],produtos,5,0),"")</f>
        <v/>
      </c>
      <c r="I206" s="101" t="str">
        <f>IFERROR(Tabela13[[#This Row],[preço unitário]]*Tabela13[[#This Row],[Qtd]],"")</f>
        <v/>
      </c>
      <c r="M206" s="90"/>
    </row>
    <row r="207" spans="1:13" x14ac:dyDescent="0.3">
      <c r="A207" s="98"/>
      <c r="B207" s="99"/>
      <c r="C207" s="100" t="str">
        <f>IFERROR(VLOOKUP(Tabela12[[#This Row],[Produto]],produtos,3,0),"")</f>
        <v/>
      </c>
      <c r="D207" s="112" t="str">
        <f>IFERROR(Tabela12[[#This Row],[preço unitário]]*Tabela12[[#This Row],[Qtd]],"")</f>
        <v/>
      </c>
      <c r="F207" s="98"/>
      <c r="G207" s="98"/>
      <c r="H207" s="100" t="str">
        <f>IFERROR(VLOOKUP(Tabela12[[#This Row],[Produto]],produtos,5,0),"")</f>
        <v/>
      </c>
      <c r="I207" s="101" t="str">
        <f>IFERROR(Tabela13[[#This Row],[preço unitário]]*Tabela13[[#This Row],[Qtd]],"")</f>
        <v/>
      </c>
      <c r="M207" s="90"/>
    </row>
    <row r="208" spans="1:13" x14ac:dyDescent="0.3">
      <c r="A208" s="98"/>
      <c r="B208" s="99"/>
      <c r="C208" s="100" t="str">
        <f>IFERROR(VLOOKUP(Tabela12[[#This Row],[Produto]],produtos,3,0),"")</f>
        <v/>
      </c>
      <c r="D208" s="112" t="str">
        <f>IFERROR(Tabela12[[#This Row],[preço unitário]]*Tabela12[[#This Row],[Qtd]],"")</f>
        <v/>
      </c>
      <c r="F208" s="98"/>
      <c r="G208" s="98"/>
      <c r="H208" s="100" t="str">
        <f>IFERROR(VLOOKUP(Tabela12[[#This Row],[Produto]],produtos,5,0),"")</f>
        <v/>
      </c>
      <c r="I208" s="101" t="str">
        <f>IFERROR(Tabela13[[#This Row],[preço unitário]]*Tabela13[[#This Row],[Qtd]],"")</f>
        <v/>
      </c>
      <c r="M208" s="90"/>
    </row>
    <row r="209" spans="1:13" x14ac:dyDescent="0.3">
      <c r="A209" s="98"/>
      <c r="B209" s="99"/>
      <c r="C209" s="100" t="str">
        <f>IFERROR(VLOOKUP(Tabela12[[#This Row],[Produto]],produtos,3,0),"")</f>
        <v/>
      </c>
      <c r="D209" s="112" t="str">
        <f>IFERROR(Tabela12[[#This Row],[preço unitário]]*Tabela12[[#This Row],[Qtd]],"")</f>
        <v/>
      </c>
      <c r="F209" s="98"/>
      <c r="G209" s="98"/>
      <c r="H209" s="100" t="str">
        <f>IFERROR(VLOOKUP(Tabela12[[#This Row],[Produto]],produtos,5,0),"")</f>
        <v/>
      </c>
      <c r="I209" s="101" t="str">
        <f>IFERROR(Tabela13[[#This Row],[preço unitário]]*Tabela13[[#This Row],[Qtd]],"")</f>
        <v/>
      </c>
      <c r="M209" s="90"/>
    </row>
    <row r="210" spans="1:13" x14ac:dyDescent="0.3">
      <c r="A210" s="98"/>
      <c r="B210" s="99"/>
      <c r="C210" s="100" t="str">
        <f>IFERROR(VLOOKUP(Tabela12[[#This Row],[Produto]],produtos,3,0),"")</f>
        <v/>
      </c>
      <c r="D210" s="112" t="str">
        <f>IFERROR(Tabela12[[#This Row],[preço unitário]]*Tabela12[[#This Row],[Qtd]],"")</f>
        <v/>
      </c>
      <c r="F210" s="98"/>
      <c r="G210" s="98"/>
      <c r="H210" s="100" t="str">
        <f>IFERROR(VLOOKUP(Tabela12[[#This Row],[Produto]],produtos,5,0),"")</f>
        <v/>
      </c>
      <c r="I210" s="101" t="str">
        <f>IFERROR(Tabela13[[#This Row],[preço unitário]]*Tabela13[[#This Row],[Qtd]],"")</f>
        <v/>
      </c>
      <c r="M210" s="90"/>
    </row>
    <row r="211" spans="1:13" x14ac:dyDescent="0.3">
      <c r="A211" s="98"/>
      <c r="B211" s="99"/>
      <c r="C211" s="100" t="str">
        <f>IFERROR(VLOOKUP(Tabela12[[#This Row],[Produto]],produtos,3,0),"")</f>
        <v/>
      </c>
      <c r="D211" s="112" t="str">
        <f>IFERROR(Tabela12[[#This Row],[preço unitário]]*Tabela12[[#This Row],[Qtd]],"")</f>
        <v/>
      </c>
      <c r="F211" s="98"/>
      <c r="G211" s="98"/>
      <c r="H211" s="100" t="str">
        <f>IFERROR(VLOOKUP(Tabela12[[#This Row],[Produto]],produtos,5,0),"")</f>
        <v/>
      </c>
      <c r="I211" s="101" t="str">
        <f>IFERROR(Tabela13[[#This Row],[preço unitário]]*Tabela13[[#This Row],[Qtd]],"")</f>
        <v/>
      </c>
      <c r="M211" s="90"/>
    </row>
    <row r="212" spans="1:13" x14ac:dyDescent="0.3">
      <c r="A212" s="98"/>
      <c r="B212" s="99"/>
      <c r="C212" s="100" t="str">
        <f>IFERROR(VLOOKUP(Tabela12[[#This Row],[Produto]],produtos,3,0),"")</f>
        <v/>
      </c>
      <c r="D212" s="112" t="str">
        <f>IFERROR(Tabela12[[#This Row],[preço unitário]]*Tabela12[[#This Row],[Qtd]],"")</f>
        <v/>
      </c>
      <c r="F212" s="98"/>
      <c r="G212" s="98"/>
      <c r="H212" s="100" t="str">
        <f>IFERROR(VLOOKUP(Tabela12[[#This Row],[Produto]],produtos,5,0),"")</f>
        <v/>
      </c>
      <c r="I212" s="101" t="str">
        <f>IFERROR(Tabela13[[#This Row],[preço unitário]]*Tabela13[[#This Row],[Qtd]],"")</f>
        <v/>
      </c>
      <c r="M212" s="90"/>
    </row>
    <row r="213" spans="1:13" x14ac:dyDescent="0.3">
      <c r="A213" s="98"/>
      <c r="B213" s="99"/>
      <c r="C213" s="100" t="str">
        <f>IFERROR(VLOOKUP(Tabela12[[#This Row],[Produto]],produtos,3,0),"")</f>
        <v/>
      </c>
      <c r="D213" s="112" t="str">
        <f>IFERROR(Tabela12[[#This Row],[preço unitário]]*Tabela12[[#This Row],[Qtd]],"")</f>
        <v/>
      </c>
      <c r="F213" s="98"/>
      <c r="G213" s="98"/>
      <c r="H213" s="100" t="str">
        <f>IFERROR(VLOOKUP(Tabela12[[#This Row],[Produto]],produtos,5,0),"")</f>
        <v/>
      </c>
      <c r="I213" s="101" t="str">
        <f>IFERROR(Tabela13[[#This Row],[preço unitário]]*Tabela13[[#This Row],[Qtd]],"")</f>
        <v/>
      </c>
      <c r="M213" s="90"/>
    </row>
    <row r="214" spans="1:13" x14ac:dyDescent="0.3">
      <c r="A214" s="98"/>
      <c r="B214" s="99"/>
      <c r="C214" s="100" t="str">
        <f>IFERROR(VLOOKUP(Tabela12[[#This Row],[Produto]],produtos,3,0),"")</f>
        <v/>
      </c>
      <c r="D214" s="112" t="str">
        <f>IFERROR(Tabela12[[#This Row],[preço unitário]]*Tabela12[[#This Row],[Qtd]],"")</f>
        <v/>
      </c>
      <c r="F214" s="98"/>
      <c r="G214" s="98"/>
      <c r="H214" s="100" t="str">
        <f>IFERROR(VLOOKUP(Tabela12[[#This Row],[Produto]],produtos,5,0),"")</f>
        <v/>
      </c>
      <c r="I214" s="101" t="str">
        <f>IFERROR(Tabela13[[#This Row],[preço unitário]]*Tabela13[[#This Row],[Qtd]],"")</f>
        <v/>
      </c>
      <c r="M214" s="90"/>
    </row>
    <row r="215" spans="1:13" x14ac:dyDescent="0.3">
      <c r="A215" s="98"/>
      <c r="B215" s="99"/>
      <c r="C215" s="100" t="str">
        <f>IFERROR(VLOOKUP(Tabela12[[#This Row],[Produto]],produtos,3,0),"")</f>
        <v/>
      </c>
      <c r="D215" s="112" t="str">
        <f>IFERROR(Tabela12[[#This Row],[preço unitário]]*Tabela12[[#This Row],[Qtd]],"")</f>
        <v/>
      </c>
      <c r="F215" s="98"/>
      <c r="G215" s="98"/>
      <c r="H215" s="100" t="str">
        <f>IFERROR(VLOOKUP(Tabela12[[#This Row],[Produto]],produtos,5,0),"")</f>
        <v/>
      </c>
      <c r="I215" s="101" t="str">
        <f>IFERROR(Tabela13[[#This Row],[preço unitário]]*Tabela13[[#This Row],[Qtd]],"")</f>
        <v/>
      </c>
      <c r="M215" s="90"/>
    </row>
    <row r="216" spans="1:13" x14ac:dyDescent="0.3">
      <c r="A216" s="98"/>
      <c r="B216" s="99"/>
      <c r="C216" s="100" t="str">
        <f>IFERROR(VLOOKUP(Tabela12[[#This Row],[Produto]],produtos,3,0),"")</f>
        <v/>
      </c>
      <c r="D216" s="112" t="str">
        <f>IFERROR(Tabela12[[#This Row],[preço unitário]]*Tabela12[[#This Row],[Qtd]],"")</f>
        <v/>
      </c>
      <c r="F216" s="98"/>
      <c r="G216" s="98"/>
      <c r="H216" s="100" t="str">
        <f>IFERROR(VLOOKUP(Tabela12[[#This Row],[Produto]],produtos,5,0),"")</f>
        <v/>
      </c>
      <c r="I216" s="101" t="str">
        <f>IFERROR(Tabela13[[#This Row],[preço unitário]]*Tabela13[[#This Row],[Qtd]],"")</f>
        <v/>
      </c>
      <c r="M216" s="90"/>
    </row>
    <row r="217" spans="1:13" x14ac:dyDescent="0.3">
      <c r="A217" s="98"/>
      <c r="B217" s="99"/>
      <c r="C217" s="100" t="str">
        <f>IFERROR(VLOOKUP(Tabela12[[#This Row],[Produto]],produtos,3,0),"")</f>
        <v/>
      </c>
      <c r="D217" s="112" t="str">
        <f>IFERROR(Tabela12[[#This Row],[preço unitário]]*Tabela12[[#This Row],[Qtd]],"")</f>
        <v/>
      </c>
      <c r="F217" s="98"/>
      <c r="G217" s="98"/>
      <c r="H217" s="100" t="str">
        <f>IFERROR(VLOOKUP(Tabela12[[#This Row],[Produto]],produtos,5,0),"")</f>
        <v/>
      </c>
      <c r="I217" s="101" t="str">
        <f>IFERROR(Tabela13[[#This Row],[preço unitário]]*Tabela13[[#This Row],[Qtd]],"")</f>
        <v/>
      </c>
      <c r="M217" s="90"/>
    </row>
    <row r="218" spans="1:13" x14ac:dyDescent="0.3">
      <c r="A218" s="98"/>
      <c r="B218" s="99"/>
      <c r="C218" s="100" t="str">
        <f>IFERROR(VLOOKUP(Tabela12[[#This Row],[Produto]],produtos,3,0),"")</f>
        <v/>
      </c>
      <c r="D218" s="112" t="str">
        <f>IFERROR(Tabela12[[#This Row],[preço unitário]]*Tabela12[[#This Row],[Qtd]],"")</f>
        <v/>
      </c>
      <c r="F218" s="98"/>
      <c r="G218" s="98"/>
      <c r="H218" s="100" t="str">
        <f>IFERROR(VLOOKUP(Tabela12[[#This Row],[Produto]],produtos,5,0),"")</f>
        <v/>
      </c>
      <c r="I218" s="101" t="str">
        <f>IFERROR(Tabela13[[#This Row],[preço unitário]]*Tabela13[[#This Row],[Qtd]],"")</f>
        <v/>
      </c>
      <c r="M218" s="90"/>
    </row>
    <row r="219" spans="1:13" x14ac:dyDescent="0.3">
      <c r="A219" s="98"/>
      <c r="B219" s="99"/>
      <c r="C219" s="100" t="str">
        <f>IFERROR(VLOOKUP(Tabela12[[#This Row],[Produto]],produtos,3,0),"")</f>
        <v/>
      </c>
      <c r="D219" s="112" t="str">
        <f>IFERROR(Tabela12[[#This Row],[preço unitário]]*Tabela12[[#This Row],[Qtd]],"")</f>
        <v/>
      </c>
      <c r="F219" s="98"/>
      <c r="G219" s="98"/>
      <c r="H219" s="100" t="str">
        <f>IFERROR(VLOOKUP(Tabela12[[#This Row],[Produto]],produtos,5,0),"")</f>
        <v/>
      </c>
      <c r="I219" s="101" t="str">
        <f>IFERROR(Tabela13[[#This Row],[preço unitário]]*Tabela13[[#This Row],[Qtd]],"")</f>
        <v/>
      </c>
      <c r="M219" s="90"/>
    </row>
    <row r="220" spans="1:13" x14ac:dyDescent="0.3">
      <c r="A220" s="98"/>
      <c r="B220" s="99"/>
      <c r="C220" s="100" t="str">
        <f>IFERROR(VLOOKUP(Tabela12[[#This Row],[Produto]],produtos,3,0),"")</f>
        <v/>
      </c>
      <c r="D220" s="112" t="str">
        <f>IFERROR(Tabela12[[#This Row],[preço unitário]]*Tabela12[[#This Row],[Qtd]],"")</f>
        <v/>
      </c>
      <c r="F220" s="98"/>
      <c r="G220" s="98"/>
      <c r="H220" s="100" t="str">
        <f>IFERROR(VLOOKUP(Tabela12[[#This Row],[Produto]],produtos,5,0),"")</f>
        <v/>
      </c>
      <c r="I220" s="101" t="str">
        <f>IFERROR(Tabela13[[#This Row],[preço unitário]]*Tabela13[[#This Row],[Qtd]],"")</f>
        <v/>
      </c>
      <c r="M220" s="90"/>
    </row>
    <row r="221" spans="1:13" x14ac:dyDescent="0.3">
      <c r="A221" s="98"/>
      <c r="B221" s="99"/>
      <c r="C221" s="100" t="str">
        <f>IFERROR(VLOOKUP(Tabela12[[#This Row],[Produto]],produtos,3,0),"")</f>
        <v/>
      </c>
      <c r="D221" s="112" t="str">
        <f>IFERROR(Tabela12[[#This Row],[preço unitário]]*Tabela12[[#This Row],[Qtd]],"")</f>
        <v/>
      </c>
      <c r="F221" s="98"/>
      <c r="G221" s="98"/>
      <c r="H221" s="100" t="str">
        <f>IFERROR(VLOOKUP(Tabela12[[#This Row],[Produto]],produtos,5,0),"")</f>
        <v/>
      </c>
      <c r="I221" s="101" t="str">
        <f>IFERROR(Tabela13[[#This Row],[preço unitário]]*Tabela13[[#This Row],[Qtd]],"")</f>
        <v/>
      </c>
      <c r="M221" s="90"/>
    </row>
    <row r="222" spans="1:13" x14ac:dyDescent="0.3">
      <c r="A222" s="98"/>
      <c r="B222" s="99"/>
      <c r="C222" s="100" t="str">
        <f>IFERROR(VLOOKUP(Tabela12[[#This Row],[Produto]],produtos,3,0),"")</f>
        <v/>
      </c>
      <c r="D222" s="112" t="str">
        <f>IFERROR(Tabela12[[#This Row],[preço unitário]]*Tabela12[[#This Row],[Qtd]],"")</f>
        <v/>
      </c>
      <c r="F222" s="98"/>
      <c r="G222" s="98"/>
      <c r="H222" s="100" t="str">
        <f>IFERROR(VLOOKUP(Tabela12[[#This Row],[Produto]],produtos,5,0),"")</f>
        <v/>
      </c>
      <c r="I222" s="101" t="str">
        <f>IFERROR(Tabela13[[#This Row],[preço unitário]]*Tabela13[[#This Row],[Qtd]],"")</f>
        <v/>
      </c>
      <c r="M222" s="90"/>
    </row>
    <row r="223" spans="1:13" x14ac:dyDescent="0.3">
      <c r="A223" s="98"/>
      <c r="B223" s="99"/>
      <c r="C223" s="100" t="str">
        <f>IFERROR(VLOOKUP(Tabela12[[#This Row],[Produto]],produtos,3,0),"")</f>
        <v/>
      </c>
      <c r="D223" s="112" t="str">
        <f>IFERROR(Tabela12[[#This Row],[preço unitário]]*Tabela12[[#This Row],[Qtd]],"")</f>
        <v/>
      </c>
      <c r="F223" s="98"/>
      <c r="G223" s="98"/>
      <c r="H223" s="100" t="str">
        <f>IFERROR(VLOOKUP(Tabela12[[#This Row],[Produto]],produtos,5,0),"")</f>
        <v/>
      </c>
      <c r="I223" s="101" t="str">
        <f>IFERROR(Tabela13[[#This Row],[preço unitário]]*Tabela13[[#This Row],[Qtd]],"")</f>
        <v/>
      </c>
      <c r="M223" s="90"/>
    </row>
    <row r="224" spans="1:13" x14ac:dyDescent="0.3">
      <c r="A224" s="98"/>
      <c r="B224" s="99"/>
      <c r="C224" s="100" t="str">
        <f>IFERROR(VLOOKUP(Tabela12[[#This Row],[Produto]],produtos,3,0),"")</f>
        <v/>
      </c>
      <c r="D224" s="112" t="str">
        <f>IFERROR(Tabela12[[#This Row],[preço unitário]]*Tabela12[[#This Row],[Qtd]],"")</f>
        <v/>
      </c>
      <c r="F224" s="98"/>
      <c r="G224" s="98"/>
      <c r="H224" s="100" t="str">
        <f>IFERROR(VLOOKUP(Tabela12[[#This Row],[Produto]],produtos,5,0),"")</f>
        <v/>
      </c>
      <c r="I224" s="101" t="str">
        <f>IFERROR(Tabela13[[#This Row],[preço unitário]]*Tabela13[[#This Row],[Qtd]],"")</f>
        <v/>
      </c>
      <c r="M224" s="90"/>
    </row>
    <row r="225" spans="1:13" x14ac:dyDescent="0.3">
      <c r="A225" s="98"/>
      <c r="B225" s="99"/>
      <c r="C225" s="100" t="str">
        <f>IFERROR(VLOOKUP(Tabela12[[#This Row],[Produto]],produtos,3,0),"")</f>
        <v/>
      </c>
      <c r="D225" s="112" t="str">
        <f>IFERROR(Tabela12[[#This Row],[preço unitário]]*Tabela12[[#This Row],[Qtd]],"")</f>
        <v/>
      </c>
      <c r="F225" s="98"/>
      <c r="G225" s="98"/>
      <c r="H225" s="100" t="str">
        <f>IFERROR(VLOOKUP(Tabela12[[#This Row],[Produto]],produtos,5,0),"")</f>
        <v/>
      </c>
      <c r="I225" s="101" t="str">
        <f>IFERROR(Tabela13[[#This Row],[preço unitário]]*Tabela13[[#This Row],[Qtd]],"")</f>
        <v/>
      </c>
      <c r="M225" s="90"/>
    </row>
    <row r="226" spans="1:13" x14ac:dyDescent="0.3">
      <c r="A226" s="98"/>
      <c r="B226" s="99"/>
      <c r="C226" s="100" t="str">
        <f>IFERROR(VLOOKUP(Tabela12[[#This Row],[Produto]],produtos,3,0),"")</f>
        <v/>
      </c>
      <c r="D226" s="112" t="str">
        <f>IFERROR(Tabela12[[#This Row],[preço unitário]]*Tabela12[[#This Row],[Qtd]],"")</f>
        <v/>
      </c>
      <c r="F226" s="98"/>
      <c r="G226" s="98"/>
      <c r="H226" s="100" t="str">
        <f>IFERROR(VLOOKUP(Tabela12[[#This Row],[Produto]],produtos,5,0),"")</f>
        <v/>
      </c>
      <c r="I226" s="101" t="str">
        <f>IFERROR(Tabela13[[#This Row],[preço unitário]]*Tabela13[[#This Row],[Qtd]],"")</f>
        <v/>
      </c>
      <c r="M226" s="90"/>
    </row>
    <row r="227" spans="1:13" x14ac:dyDescent="0.3">
      <c r="A227" s="98"/>
      <c r="B227" s="99"/>
      <c r="C227" s="100" t="str">
        <f>IFERROR(VLOOKUP(Tabela12[[#This Row],[Produto]],produtos,3,0),"")</f>
        <v/>
      </c>
      <c r="D227" s="112" t="str">
        <f>IFERROR(Tabela12[[#This Row],[preço unitário]]*Tabela12[[#This Row],[Qtd]],"")</f>
        <v/>
      </c>
      <c r="F227" s="98"/>
      <c r="G227" s="98"/>
      <c r="H227" s="100" t="str">
        <f>IFERROR(VLOOKUP(Tabela12[[#This Row],[Produto]],produtos,5,0),"")</f>
        <v/>
      </c>
      <c r="I227" s="101" t="str">
        <f>IFERROR(Tabela13[[#This Row],[preço unitário]]*Tabela13[[#This Row],[Qtd]],"")</f>
        <v/>
      </c>
      <c r="M227" s="90"/>
    </row>
    <row r="228" spans="1:13" x14ac:dyDescent="0.3">
      <c r="A228" s="98"/>
      <c r="B228" s="99"/>
      <c r="C228" s="100" t="str">
        <f>IFERROR(VLOOKUP(Tabela12[[#This Row],[Produto]],produtos,3,0),"")</f>
        <v/>
      </c>
      <c r="D228" s="112" t="str">
        <f>IFERROR(Tabela12[[#This Row],[preço unitário]]*Tabela12[[#This Row],[Qtd]],"")</f>
        <v/>
      </c>
      <c r="F228" s="98"/>
      <c r="G228" s="98"/>
      <c r="H228" s="100" t="str">
        <f>IFERROR(VLOOKUP(Tabela12[[#This Row],[Produto]],produtos,5,0),"")</f>
        <v/>
      </c>
      <c r="I228" s="101" t="str">
        <f>IFERROR(Tabela13[[#This Row],[preço unitário]]*Tabela13[[#This Row],[Qtd]],"")</f>
        <v/>
      </c>
      <c r="M228" s="90"/>
    </row>
    <row r="229" spans="1:13" x14ac:dyDescent="0.3">
      <c r="A229" s="98"/>
      <c r="B229" s="99"/>
      <c r="C229" s="100" t="str">
        <f>IFERROR(VLOOKUP(Tabela12[[#This Row],[Produto]],produtos,3,0),"")</f>
        <v/>
      </c>
      <c r="D229" s="112" t="str">
        <f>IFERROR(Tabela12[[#This Row],[preço unitário]]*Tabela12[[#This Row],[Qtd]],"")</f>
        <v/>
      </c>
      <c r="F229" s="98"/>
      <c r="G229" s="98"/>
      <c r="H229" s="100" t="str">
        <f>IFERROR(VLOOKUP(Tabela12[[#This Row],[Produto]],produtos,5,0),"")</f>
        <v/>
      </c>
      <c r="I229" s="101" t="str">
        <f>IFERROR(Tabela13[[#This Row],[preço unitário]]*Tabela13[[#This Row],[Qtd]],"")</f>
        <v/>
      </c>
      <c r="M229" s="90"/>
    </row>
    <row r="230" spans="1:13" x14ac:dyDescent="0.3">
      <c r="A230" s="98"/>
      <c r="B230" s="99"/>
      <c r="C230" s="100" t="str">
        <f>IFERROR(VLOOKUP(Tabela12[[#This Row],[Produto]],produtos,3,0),"")</f>
        <v/>
      </c>
      <c r="D230" s="112" t="str">
        <f>IFERROR(Tabela12[[#This Row],[preço unitário]]*Tabela12[[#This Row],[Qtd]],"")</f>
        <v/>
      </c>
      <c r="F230" s="98"/>
      <c r="G230" s="98"/>
      <c r="H230" s="100" t="str">
        <f>IFERROR(VLOOKUP(Tabela12[[#This Row],[Produto]],produtos,5,0),"")</f>
        <v/>
      </c>
      <c r="I230" s="101" t="str">
        <f>IFERROR(Tabela13[[#This Row],[preço unitário]]*Tabela13[[#This Row],[Qtd]],"")</f>
        <v/>
      </c>
      <c r="M230" s="90"/>
    </row>
    <row r="231" spans="1:13" x14ac:dyDescent="0.3">
      <c r="A231" s="98"/>
      <c r="B231" s="99"/>
      <c r="C231" s="100" t="str">
        <f>IFERROR(VLOOKUP(Tabela12[[#This Row],[Produto]],produtos,3,0),"")</f>
        <v/>
      </c>
      <c r="D231" s="112" t="str">
        <f>IFERROR(Tabela12[[#This Row],[preço unitário]]*Tabela12[[#This Row],[Qtd]],"")</f>
        <v/>
      </c>
      <c r="F231" s="98"/>
      <c r="G231" s="98"/>
      <c r="H231" s="100" t="str">
        <f>IFERROR(VLOOKUP(Tabela12[[#This Row],[Produto]],produtos,5,0),"")</f>
        <v/>
      </c>
      <c r="I231" s="101" t="str">
        <f>IFERROR(Tabela13[[#This Row],[preço unitário]]*Tabela13[[#This Row],[Qtd]],"")</f>
        <v/>
      </c>
      <c r="M231" s="90"/>
    </row>
    <row r="232" spans="1:13" x14ac:dyDescent="0.3">
      <c r="A232" s="98"/>
      <c r="B232" s="99"/>
      <c r="C232" s="100" t="str">
        <f>IFERROR(VLOOKUP(Tabela12[[#This Row],[Produto]],produtos,3,0),"")</f>
        <v/>
      </c>
      <c r="D232" s="112" t="str">
        <f>IFERROR(Tabela12[[#This Row],[preço unitário]]*Tabela12[[#This Row],[Qtd]],"")</f>
        <v/>
      </c>
      <c r="F232" s="98"/>
      <c r="G232" s="98"/>
      <c r="H232" s="100" t="str">
        <f>IFERROR(VLOOKUP(Tabela12[[#This Row],[Produto]],produtos,5,0),"")</f>
        <v/>
      </c>
      <c r="I232" s="101" t="str">
        <f>IFERROR(Tabela13[[#This Row],[preço unitário]]*Tabela13[[#This Row],[Qtd]],"")</f>
        <v/>
      </c>
      <c r="M232" s="90"/>
    </row>
    <row r="233" spans="1:13" x14ac:dyDescent="0.3">
      <c r="A233" s="98"/>
      <c r="B233" s="99"/>
      <c r="C233" s="100" t="str">
        <f>IFERROR(VLOOKUP(Tabela12[[#This Row],[Produto]],produtos,3,0),"")</f>
        <v/>
      </c>
      <c r="D233" s="112" t="str">
        <f>IFERROR(Tabela12[[#This Row],[preço unitário]]*Tabela12[[#This Row],[Qtd]],"")</f>
        <v/>
      </c>
      <c r="F233" s="98"/>
      <c r="G233" s="98"/>
      <c r="H233" s="100" t="str">
        <f>IFERROR(VLOOKUP(Tabela12[[#This Row],[Produto]],produtos,5,0),"")</f>
        <v/>
      </c>
      <c r="I233" s="101" t="str">
        <f>IFERROR(Tabela13[[#This Row],[preço unitário]]*Tabela13[[#This Row],[Qtd]],"")</f>
        <v/>
      </c>
      <c r="M233" s="90"/>
    </row>
    <row r="234" spans="1:13" x14ac:dyDescent="0.3">
      <c r="A234" s="98"/>
      <c r="B234" s="99"/>
      <c r="C234" s="100" t="str">
        <f>IFERROR(VLOOKUP(Tabela12[[#This Row],[Produto]],produtos,3,0),"")</f>
        <v/>
      </c>
      <c r="D234" s="112" t="str">
        <f>IFERROR(Tabela12[[#This Row],[preço unitário]]*Tabela12[[#This Row],[Qtd]],"")</f>
        <v/>
      </c>
      <c r="F234" s="98"/>
      <c r="G234" s="98"/>
      <c r="H234" s="100" t="str">
        <f>IFERROR(VLOOKUP(Tabela12[[#This Row],[Produto]],produtos,5,0),"")</f>
        <v/>
      </c>
      <c r="I234" s="101" t="str">
        <f>IFERROR(Tabela13[[#This Row],[preço unitário]]*Tabela13[[#This Row],[Qtd]],"")</f>
        <v/>
      </c>
      <c r="M234" s="90"/>
    </row>
    <row r="235" spans="1:13" x14ac:dyDescent="0.3">
      <c r="A235" s="98"/>
      <c r="B235" s="99"/>
      <c r="C235" s="100" t="str">
        <f>IFERROR(VLOOKUP(Tabela12[[#This Row],[Produto]],produtos,3,0),"")</f>
        <v/>
      </c>
      <c r="D235" s="112" t="str">
        <f>IFERROR(Tabela12[[#This Row],[preço unitário]]*Tabela12[[#This Row],[Qtd]],"")</f>
        <v/>
      </c>
      <c r="F235" s="98"/>
      <c r="G235" s="98"/>
      <c r="H235" s="100" t="str">
        <f>IFERROR(VLOOKUP(Tabela12[[#This Row],[Produto]],produtos,5,0),"")</f>
        <v/>
      </c>
      <c r="I235" s="101" t="str">
        <f>IFERROR(Tabela13[[#This Row],[preço unitário]]*Tabela13[[#This Row],[Qtd]],"")</f>
        <v/>
      </c>
      <c r="M235" s="90"/>
    </row>
    <row r="236" spans="1:13" x14ac:dyDescent="0.3">
      <c r="A236" s="98"/>
      <c r="B236" s="99"/>
      <c r="C236" s="100" t="str">
        <f>IFERROR(VLOOKUP(Tabela12[[#This Row],[Produto]],produtos,3,0),"")</f>
        <v/>
      </c>
      <c r="D236" s="112" t="str">
        <f>IFERROR(Tabela12[[#This Row],[preço unitário]]*Tabela12[[#This Row],[Qtd]],"")</f>
        <v/>
      </c>
      <c r="F236" s="98"/>
      <c r="G236" s="98"/>
      <c r="H236" s="100" t="str">
        <f>IFERROR(VLOOKUP(Tabela12[[#This Row],[Produto]],produtos,5,0),"")</f>
        <v/>
      </c>
      <c r="I236" s="101" t="str">
        <f>IFERROR(Tabela13[[#This Row],[preço unitário]]*Tabela13[[#This Row],[Qtd]],"")</f>
        <v/>
      </c>
      <c r="M236" s="90"/>
    </row>
    <row r="237" spans="1:13" x14ac:dyDescent="0.3">
      <c r="A237" s="98"/>
      <c r="B237" s="99"/>
      <c r="C237" s="100" t="str">
        <f>IFERROR(VLOOKUP(Tabela12[[#This Row],[Produto]],produtos,3,0),"")</f>
        <v/>
      </c>
      <c r="D237" s="112" t="str">
        <f>IFERROR(Tabela12[[#This Row],[preço unitário]]*Tabela12[[#This Row],[Qtd]],"")</f>
        <v/>
      </c>
      <c r="F237" s="98"/>
      <c r="G237" s="98"/>
      <c r="H237" s="100" t="str">
        <f>IFERROR(VLOOKUP(Tabela12[[#This Row],[Produto]],produtos,5,0),"")</f>
        <v/>
      </c>
      <c r="I237" s="101" t="str">
        <f>IFERROR(Tabela13[[#This Row],[preço unitário]]*Tabela13[[#This Row],[Qtd]],"")</f>
        <v/>
      </c>
      <c r="M237" s="90"/>
    </row>
    <row r="238" spans="1:13" x14ac:dyDescent="0.3">
      <c r="A238" s="98"/>
      <c r="B238" s="99"/>
      <c r="C238" s="100" t="str">
        <f>IFERROR(VLOOKUP(Tabela12[[#This Row],[Produto]],produtos,3,0),"")</f>
        <v/>
      </c>
      <c r="D238" s="112" t="str">
        <f>IFERROR(Tabela12[[#This Row],[preço unitário]]*Tabela12[[#This Row],[Qtd]],"")</f>
        <v/>
      </c>
      <c r="F238" s="98"/>
      <c r="G238" s="98"/>
      <c r="H238" s="100" t="str">
        <f>IFERROR(VLOOKUP(Tabela12[[#This Row],[Produto]],produtos,5,0),"")</f>
        <v/>
      </c>
      <c r="I238" s="101" t="str">
        <f>IFERROR(Tabela13[[#This Row],[preço unitário]]*Tabela13[[#This Row],[Qtd]],"")</f>
        <v/>
      </c>
      <c r="M238" s="90"/>
    </row>
    <row r="239" spans="1:13" x14ac:dyDescent="0.3">
      <c r="A239" s="98"/>
      <c r="B239" s="99"/>
      <c r="C239" s="100" t="str">
        <f>IFERROR(VLOOKUP(Tabela12[[#This Row],[Produto]],produtos,3,0),"")</f>
        <v/>
      </c>
      <c r="D239" s="112" t="str">
        <f>IFERROR(Tabela12[[#This Row],[preço unitário]]*Tabela12[[#This Row],[Qtd]],"")</f>
        <v/>
      </c>
      <c r="F239" s="98"/>
      <c r="G239" s="98"/>
      <c r="H239" s="100" t="str">
        <f>IFERROR(VLOOKUP(Tabela12[[#This Row],[Produto]],produtos,5,0),"")</f>
        <v/>
      </c>
      <c r="I239" s="101" t="str">
        <f>IFERROR(Tabela13[[#This Row],[preço unitário]]*Tabela13[[#This Row],[Qtd]],"")</f>
        <v/>
      </c>
      <c r="M239" s="90"/>
    </row>
    <row r="240" spans="1:13" x14ac:dyDescent="0.3">
      <c r="A240" s="98"/>
      <c r="B240" s="99"/>
      <c r="C240" s="100" t="str">
        <f>IFERROR(VLOOKUP(Tabela12[[#This Row],[Produto]],produtos,3,0),"")</f>
        <v/>
      </c>
      <c r="D240" s="112" t="str">
        <f>IFERROR(Tabela12[[#This Row],[preço unitário]]*Tabela12[[#This Row],[Qtd]],"")</f>
        <v/>
      </c>
      <c r="F240" s="98"/>
      <c r="G240" s="98"/>
      <c r="H240" s="100" t="str">
        <f>IFERROR(VLOOKUP(Tabela12[[#This Row],[Produto]],produtos,5,0),"")</f>
        <v/>
      </c>
      <c r="I240" s="101" t="str">
        <f>IFERROR(Tabela13[[#This Row],[preço unitário]]*Tabela13[[#This Row],[Qtd]],"")</f>
        <v/>
      </c>
      <c r="M240" s="90"/>
    </row>
    <row r="241" spans="1:13" x14ac:dyDescent="0.3">
      <c r="A241" s="98"/>
      <c r="B241" s="99"/>
      <c r="C241" s="100" t="str">
        <f>IFERROR(VLOOKUP(Tabela12[[#This Row],[Produto]],produtos,3,0),"")</f>
        <v/>
      </c>
      <c r="D241" s="112" t="str">
        <f>IFERROR(Tabela12[[#This Row],[preço unitário]]*Tabela12[[#This Row],[Qtd]],"")</f>
        <v/>
      </c>
      <c r="F241" s="98"/>
      <c r="G241" s="98"/>
      <c r="H241" s="100" t="str">
        <f>IFERROR(VLOOKUP(Tabela12[[#This Row],[Produto]],produtos,5,0),"")</f>
        <v/>
      </c>
      <c r="I241" s="101" t="str">
        <f>IFERROR(Tabela13[[#This Row],[preço unitário]]*Tabela13[[#This Row],[Qtd]],"")</f>
        <v/>
      </c>
      <c r="M241" s="90"/>
    </row>
    <row r="242" spans="1:13" x14ac:dyDescent="0.3">
      <c r="A242" s="98"/>
      <c r="B242" s="99"/>
      <c r="C242" s="100" t="str">
        <f>IFERROR(VLOOKUP(Tabela12[[#This Row],[Produto]],produtos,3,0),"")</f>
        <v/>
      </c>
      <c r="D242" s="112" t="str">
        <f>IFERROR(Tabela12[[#This Row],[preço unitário]]*Tabela12[[#This Row],[Qtd]],"")</f>
        <v/>
      </c>
      <c r="F242" s="98"/>
      <c r="G242" s="98"/>
      <c r="H242" s="100" t="str">
        <f>IFERROR(VLOOKUP(Tabela12[[#This Row],[Produto]],produtos,5,0),"")</f>
        <v/>
      </c>
      <c r="I242" s="101" t="str">
        <f>IFERROR(Tabela13[[#This Row],[preço unitário]]*Tabela13[[#This Row],[Qtd]],"")</f>
        <v/>
      </c>
      <c r="M242" s="90"/>
    </row>
    <row r="243" spans="1:13" x14ac:dyDescent="0.3">
      <c r="A243" s="98"/>
      <c r="B243" s="99"/>
      <c r="C243" s="100" t="str">
        <f>IFERROR(VLOOKUP(Tabela12[[#This Row],[Produto]],produtos,3,0),"")</f>
        <v/>
      </c>
      <c r="D243" s="112" t="str">
        <f>IFERROR(Tabela12[[#This Row],[preço unitário]]*Tabela12[[#This Row],[Qtd]],"")</f>
        <v/>
      </c>
      <c r="F243" s="98"/>
      <c r="G243" s="98"/>
      <c r="H243" s="100" t="str">
        <f>IFERROR(VLOOKUP(Tabela12[[#This Row],[Produto]],produtos,5,0),"")</f>
        <v/>
      </c>
      <c r="I243" s="101" t="str">
        <f>IFERROR(Tabela13[[#This Row],[preço unitário]]*Tabela13[[#This Row],[Qtd]],"")</f>
        <v/>
      </c>
      <c r="M243" s="90"/>
    </row>
    <row r="244" spans="1:13" x14ac:dyDescent="0.3">
      <c r="A244" s="98"/>
      <c r="B244" s="99"/>
      <c r="C244" s="100" t="str">
        <f>IFERROR(VLOOKUP(Tabela12[[#This Row],[Produto]],produtos,3,0),"")</f>
        <v/>
      </c>
      <c r="D244" s="112" t="str">
        <f>IFERROR(Tabela12[[#This Row],[preço unitário]]*Tabela12[[#This Row],[Qtd]],"")</f>
        <v/>
      </c>
      <c r="F244" s="98"/>
      <c r="G244" s="98"/>
      <c r="H244" s="100" t="str">
        <f>IFERROR(VLOOKUP(Tabela12[[#This Row],[Produto]],produtos,5,0),"")</f>
        <v/>
      </c>
      <c r="I244" s="101" t="str">
        <f>IFERROR(Tabela13[[#This Row],[preço unitário]]*Tabela13[[#This Row],[Qtd]],"")</f>
        <v/>
      </c>
      <c r="M244" s="90"/>
    </row>
    <row r="245" spans="1:13" x14ac:dyDescent="0.3">
      <c r="A245" s="98"/>
      <c r="B245" s="99"/>
      <c r="C245" s="100" t="str">
        <f>IFERROR(VLOOKUP(Tabela12[[#This Row],[Produto]],produtos,3,0),"")</f>
        <v/>
      </c>
      <c r="D245" s="112" t="str">
        <f>IFERROR(Tabela12[[#This Row],[preço unitário]]*Tabela12[[#This Row],[Qtd]],"")</f>
        <v/>
      </c>
      <c r="F245" s="98"/>
      <c r="G245" s="98"/>
      <c r="H245" s="100" t="str">
        <f>IFERROR(VLOOKUP(Tabela12[[#This Row],[Produto]],produtos,5,0),"")</f>
        <v/>
      </c>
      <c r="I245" s="101" t="str">
        <f>IFERROR(Tabela13[[#This Row],[preço unitário]]*Tabela13[[#This Row],[Qtd]],"")</f>
        <v/>
      </c>
      <c r="M245" s="90"/>
    </row>
    <row r="246" spans="1:13" x14ac:dyDescent="0.3">
      <c r="A246" s="98"/>
      <c r="B246" s="99"/>
      <c r="C246" s="100" t="str">
        <f>IFERROR(VLOOKUP(Tabela12[[#This Row],[Produto]],produtos,3,0),"")</f>
        <v/>
      </c>
      <c r="D246" s="112" t="str">
        <f>IFERROR(Tabela12[[#This Row],[preço unitário]]*Tabela12[[#This Row],[Qtd]],"")</f>
        <v/>
      </c>
      <c r="F246" s="98"/>
      <c r="G246" s="98"/>
      <c r="H246" s="100" t="str">
        <f>IFERROR(VLOOKUP(Tabela12[[#This Row],[Produto]],produtos,5,0),"")</f>
        <v/>
      </c>
      <c r="I246" s="101" t="str">
        <f>IFERROR(Tabela13[[#This Row],[preço unitário]]*Tabela13[[#This Row],[Qtd]],"")</f>
        <v/>
      </c>
      <c r="M246" s="90"/>
    </row>
    <row r="247" spans="1:13" x14ac:dyDescent="0.3">
      <c r="A247" s="98"/>
      <c r="B247" s="99"/>
      <c r="C247" s="100" t="str">
        <f>IFERROR(VLOOKUP(Tabela12[[#This Row],[Produto]],produtos,3,0),"")</f>
        <v/>
      </c>
      <c r="D247" s="112" t="str">
        <f>IFERROR(Tabela12[[#This Row],[preço unitário]]*Tabela12[[#This Row],[Qtd]],"")</f>
        <v/>
      </c>
      <c r="F247" s="98"/>
      <c r="G247" s="98"/>
      <c r="H247" s="100" t="str">
        <f>IFERROR(VLOOKUP(Tabela12[[#This Row],[Produto]],produtos,5,0),"")</f>
        <v/>
      </c>
      <c r="I247" s="101" t="str">
        <f>IFERROR(Tabela13[[#This Row],[preço unitário]]*Tabela13[[#This Row],[Qtd]],"")</f>
        <v/>
      </c>
      <c r="M247" s="90"/>
    </row>
    <row r="248" spans="1:13" x14ac:dyDescent="0.3">
      <c r="A248" s="98"/>
      <c r="B248" s="99"/>
      <c r="C248" s="100" t="str">
        <f>IFERROR(VLOOKUP(Tabela12[[#This Row],[Produto]],produtos,3,0),"")</f>
        <v/>
      </c>
      <c r="D248" s="112" t="str">
        <f>IFERROR(Tabela12[[#This Row],[preço unitário]]*Tabela12[[#This Row],[Qtd]],"")</f>
        <v/>
      </c>
      <c r="F248" s="98"/>
      <c r="G248" s="98"/>
      <c r="H248" s="100" t="str">
        <f>IFERROR(VLOOKUP(Tabela12[[#This Row],[Produto]],produtos,5,0),"")</f>
        <v/>
      </c>
      <c r="I248" s="101" t="str">
        <f>IFERROR(Tabela13[[#This Row],[preço unitário]]*Tabela13[[#This Row],[Qtd]],"")</f>
        <v/>
      </c>
      <c r="M248" s="90"/>
    </row>
    <row r="249" spans="1:13" x14ac:dyDescent="0.3">
      <c r="A249" s="98"/>
      <c r="B249" s="99"/>
      <c r="C249" s="100" t="str">
        <f>IFERROR(VLOOKUP(Tabela12[[#This Row],[Produto]],produtos,3,0),"")</f>
        <v/>
      </c>
      <c r="D249" s="112" t="str">
        <f>IFERROR(Tabela12[[#This Row],[preço unitário]]*Tabela12[[#This Row],[Qtd]],"")</f>
        <v/>
      </c>
      <c r="F249" s="98"/>
      <c r="G249" s="98"/>
      <c r="H249" s="100" t="str">
        <f>IFERROR(VLOOKUP(Tabela12[[#This Row],[Produto]],produtos,5,0),"")</f>
        <v/>
      </c>
      <c r="I249" s="101" t="str">
        <f>IFERROR(Tabela13[[#This Row],[preço unitário]]*Tabela13[[#This Row],[Qtd]],"")</f>
        <v/>
      </c>
      <c r="M249" s="90"/>
    </row>
    <row r="250" spans="1:13" x14ac:dyDescent="0.3">
      <c r="A250" s="98"/>
      <c r="B250" s="99"/>
      <c r="C250" s="100" t="str">
        <f>IFERROR(VLOOKUP(Tabela12[[#This Row],[Produto]],produtos,3,0),"")</f>
        <v/>
      </c>
      <c r="D250" s="112" t="str">
        <f>IFERROR(Tabela12[[#This Row],[preço unitário]]*Tabela12[[#This Row],[Qtd]],"")</f>
        <v/>
      </c>
      <c r="F250" s="98"/>
      <c r="G250" s="98"/>
      <c r="H250" s="100" t="str">
        <f>IFERROR(VLOOKUP(Tabela12[[#This Row],[Produto]],produtos,5,0),"")</f>
        <v/>
      </c>
      <c r="I250" s="101" t="str">
        <f>IFERROR(Tabela13[[#This Row],[preço unitário]]*Tabela13[[#This Row],[Qtd]],"")</f>
        <v/>
      </c>
      <c r="M250" s="90"/>
    </row>
    <row r="251" spans="1:13" x14ac:dyDescent="0.3">
      <c r="A251" s="98"/>
      <c r="B251" s="99"/>
      <c r="C251" s="100" t="str">
        <f>IFERROR(VLOOKUP(Tabela12[[#This Row],[Produto]],produtos,3,0),"")</f>
        <v/>
      </c>
      <c r="D251" s="112" t="str">
        <f>IFERROR(Tabela12[[#This Row],[preço unitário]]*Tabela12[[#This Row],[Qtd]],"")</f>
        <v/>
      </c>
      <c r="F251" s="98"/>
      <c r="G251" s="98"/>
      <c r="H251" s="100" t="str">
        <f>IFERROR(VLOOKUP(Tabela12[[#This Row],[Produto]],produtos,5,0),"")</f>
        <v/>
      </c>
      <c r="I251" s="101" t="str">
        <f>IFERROR(Tabela13[[#This Row],[preço unitário]]*Tabela13[[#This Row],[Qtd]],"")</f>
        <v/>
      </c>
      <c r="M251" s="90"/>
    </row>
    <row r="252" spans="1:13" x14ac:dyDescent="0.3">
      <c r="A252" s="98"/>
      <c r="B252" s="99"/>
      <c r="C252" s="100" t="str">
        <f>IFERROR(VLOOKUP(Tabela12[[#This Row],[Produto]],produtos,3,0),"")</f>
        <v/>
      </c>
      <c r="D252" s="112" t="str">
        <f>IFERROR(Tabela12[[#This Row],[preço unitário]]*Tabela12[[#This Row],[Qtd]],"")</f>
        <v/>
      </c>
      <c r="F252" s="98"/>
      <c r="G252" s="98"/>
      <c r="H252" s="100" t="str">
        <f>IFERROR(VLOOKUP(Tabela12[[#This Row],[Produto]],produtos,5,0),"")</f>
        <v/>
      </c>
      <c r="I252" s="101" t="str">
        <f>IFERROR(Tabela13[[#This Row],[preço unitário]]*Tabela13[[#This Row],[Qtd]],"")</f>
        <v/>
      </c>
      <c r="M252" s="90"/>
    </row>
    <row r="253" spans="1:13" x14ac:dyDescent="0.3">
      <c r="A253" s="98"/>
      <c r="B253" s="99"/>
      <c r="C253" s="100" t="str">
        <f>IFERROR(VLOOKUP(Tabela12[[#This Row],[Produto]],produtos,3,0),"")</f>
        <v/>
      </c>
      <c r="D253" s="112" t="str">
        <f>IFERROR(Tabela12[[#This Row],[preço unitário]]*Tabela12[[#This Row],[Qtd]],"")</f>
        <v/>
      </c>
      <c r="F253" s="98"/>
      <c r="G253" s="98"/>
      <c r="H253" s="100" t="str">
        <f>IFERROR(VLOOKUP(Tabela12[[#This Row],[Produto]],produtos,5,0),"")</f>
        <v/>
      </c>
      <c r="I253" s="101" t="str">
        <f>IFERROR(Tabela13[[#This Row],[preço unitário]]*Tabela13[[#This Row],[Qtd]],"")</f>
        <v/>
      </c>
      <c r="M253" s="90"/>
    </row>
    <row r="254" spans="1:13" x14ac:dyDescent="0.3">
      <c r="A254" s="98"/>
      <c r="B254" s="99"/>
      <c r="C254" s="100" t="str">
        <f>IFERROR(VLOOKUP(Tabela12[[#This Row],[Produto]],produtos,3,0),"")</f>
        <v/>
      </c>
      <c r="D254" s="112" t="str">
        <f>IFERROR(Tabela12[[#This Row],[preço unitário]]*Tabela12[[#This Row],[Qtd]],"")</f>
        <v/>
      </c>
      <c r="F254" s="98"/>
      <c r="G254" s="98"/>
      <c r="H254" s="100" t="str">
        <f>IFERROR(VLOOKUP(Tabela12[[#This Row],[Produto]],produtos,5,0),"")</f>
        <v/>
      </c>
      <c r="I254" s="101" t="str">
        <f>IFERROR(Tabela13[[#This Row],[preço unitário]]*Tabela13[[#This Row],[Qtd]],"")</f>
        <v/>
      </c>
      <c r="M254" s="90"/>
    </row>
    <row r="255" spans="1:13" x14ac:dyDescent="0.3">
      <c r="A255" s="98"/>
      <c r="B255" s="99"/>
      <c r="C255" s="100" t="str">
        <f>IFERROR(VLOOKUP(Tabela12[[#This Row],[Produto]],produtos,3,0),"")</f>
        <v/>
      </c>
      <c r="D255" s="112" t="str">
        <f>IFERROR(Tabela12[[#This Row],[preço unitário]]*Tabela12[[#This Row],[Qtd]],"")</f>
        <v/>
      </c>
      <c r="F255" s="98"/>
      <c r="G255" s="98"/>
      <c r="H255" s="100" t="str">
        <f>IFERROR(VLOOKUP(Tabela12[[#This Row],[Produto]],produtos,5,0),"")</f>
        <v/>
      </c>
      <c r="I255" s="101" t="str">
        <f>IFERROR(Tabela13[[#This Row],[preço unitário]]*Tabela13[[#This Row],[Qtd]],"")</f>
        <v/>
      </c>
      <c r="M255" s="90"/>
    </row>
    <row r="256" spans="1:13" x14ac:dyDescent="0.3">
      <c r="A256" s="98"/>
      <c r="B256" s="99"/>
      <c r="C256" s="100" t="str">
        <f>IFERROR(VLOOKUP(Tabela12[[#This Row],[Produto]],produtos,3,0),"")</f>
        <v/>
      </c>
      <c r="D256" s="112" t="str">
        <f>IFERROR(Tabela12[[#This Row],[preço unitário]]*Tabela12[[#This Row],[Qtd]],"")</f>
        <v/>
      </c>
      <c r="F256" s="98"/>
      <c r="G256" s="98"/>
      <c r="H256" s="100" t="str">
        <f>IFERROR(VLOOKUP(Tabela12[[#This Row],[Produto]],produtos,5,0),"")</f>
        <v/>
      </c>
      <c r="I256" s="101" t="str">
        <f>IFERROR(Tabela13[[#This Row],[preço unitário]]*Tabela13[[#This Row],[Qtd]],"")</f>
        <v/>
      </c>
      <c r="M256" s="90"/>
    </row>
    <row r="257" spans="1:13" x14ac:dyDescent="0.3">
      <c r="A257" s="98"/>
      <c r="B257" s="99"/>
      <c r="C257" s="100" t="str">
        <f>IFERROR(VLOOKUP(Tabela12[[#This Row],[Produto]],produtos,3,0),"")</f>
        <v/>
      </c>
      <c r="D257" s="112" t="str">
        <f>IFERROR(Tabela12[[#This Row],[preço unitário]]*Tabela12[[#This Row],[Qtd]],"")</f>
        <v/>
      </c>
      <c r="F257" s="98"/>
      <c r="G257" s="98"/>
      <c r="H257" s="100" t="str">
        <f>IFERROR(VLOOKUP(Tabela12[[#This Row],[Produto]],produtos,5,0),"")</f>
        <v/>
      </c>
      <c r="I257" s="101" t="str">
        <f>IFERROR(Tabela13[[#This Row],[preço unitário]]*Tabela13[[#This Row],[Qtd]],"")</f>
        <v/>
      </c>
      <c r="M257" s="90"/>
    </row>
    <row r="258" spans="1:13" x14ac:dyDescent="0.3">
      <c r="A258" s="98"/>
      <c r="B258" s="99"/>
      <c r="C258" s="100" t="str">
        <f>IFERROR(VLOOKUP(Tabela12[[#This Row],[Produto]],produtos,3,0),"")</f>
        <v/>
      </c>
      <c r="D258" s="112" t="str">
        <f>IFERROR(Tabela12[[#This Row],[preço unitário]]*Tabela12[[#This Row],[Qtd]],"")</f>
        <v/>
      </c>
      <c r="F258" s="98"/>
      <c r="G258" s="98"/>
      <c r="H258" s="100" t="str">
        <f>IFERROR(VLOOKUP(Tabela12[[#This Row],[Produto]],produtos,5,0),"")</f>
        <v/>
      </c>
      <c r="I258" s="101" t="str">
        <f>IFERROR(Tabela13[[#This Row],[preço unitário]]*Tabela13[[#This Row],[Qtd]],"")</f>
        <v/>
      </c>
      <c r="M258" s="90"/>
    </row>
    <row r="259" spans="1:13" x14ac:dyDescent="0.3">
      <c r="A259" s="98"/>
      <c r="B259" s="99"/>
      <c r="C259" s="100" t="str">
        <f>IFERROR(VLOOKUP(Tabela12[[#This Row],[Produto]],produtos,3,0),"")</f>
        <v/>
      </c>
      <c r="D259" s="112" t="str">
        <f>IFERROR(Tabela12[[#This Row],[preço unitário]]*Tabela12[[#This Row],[Qtd]],"")</f>
        <v/>
      </c>
      <c r="F259" s="98"/>
      <c r="G259" s="98"/>
      <c r="H259" s="100" t="str">
        <f>IFERROR(VLOOKUP(Tabela12[[#This Row],[Produto]],produtos,5,0),"")</f>
        <v/>
      </c>
      <c r="I259" s="101" t="str">
        <f>IFERROR(Tabela13[[#This Row],[preço unitário]]*Tabela13[[#This Row],[Qtd]],"")</f>
        <v/>
      </c>
      <c r="M259" s="90"/>
    </row>
    <row r="260" spans="1:13" x14ac:dyDescent="0.3">
      <c r="A260" s="98"/>
      <c r="B260" s="99"/>
      <c r="C260" s="100" t="str">
        <f>IFERROR(VLOOKUP(Tabela12[[#This Row],[Produto]],produtos,3,0),"")</f>
        <v/>
      </c>
      <c r="D260" s="112" t="str">
        <f>IFERROR(Tabela12[[#This Row],[preço unitário]]*Tabela12[[#This Row],[Qtd]],"")</f>
        <v/>
      </c>
      <c r="F260" s="98"/>
      <c r="G260" s="98"/>
      <c r="H260" s="100" t="str">
        <f>IFERROR(VLOOKUP(Tabela12[[#This Row],[Produto]],produtos,5,0),"")</f>
        <v/>
      </c>
      <c r="I260" s="101" t="str">
        <f>IFERROR(Tabela13[[#This Row],[preço unitário]]*Tabela13[[#This Row],[Qtd]],"")</f>
        <v/>
      </c>
      <c r="M260" s="90"/>
    </row>
    <row r="261" spans="1:13" x14ac:dyDescent="0.3">
      <c r="A261" s="98"/>
      <c r="B261" s="99"/>
      <c r="C261" s="100" t="str">
        <f>IFERROR(VLOOKUP(Tabela12[[#This Row],[Produto]],produtos,3,0),"")</f>
        <v/>
      </c>
      <c r="D261" s="112" t="str">
        <f>IFERROR(Tabela12[[#This Row],[preço unitário]]*Tabela12[[#This Row],[Qtd]],"")</f>
        <v/>
      </c>
      <c r="F261" s="98"/>
      <c r="G261" s="98"/>
      <c r="H261" s="100" t="str">
        <f>IFERROR(VLOOKUP(Tabela12[[#This Row],[Produto]],produtos,5,0),"")</f>
        <v/>
      </c>
      <c r="I261" s="101" t="str">
        <f>IFERROR(Tabela13[[#This Row],[preço unitário]]*Tabela13[[#This Row],[Qtd]],"")</f>
        <v/>
      </c>
      <c r="M261" s="90"/>
    </row>
    <row r="262" spans="1:13" x14ac:dyDescent="0.3">
      <c r="A262" s="98"/>
      <c r="B262" s="99"/>
      <c r="C262" s="100" t="str">
        <f>IFERROR(VLOOKUP(Tabela12[[#This Row],[Produto]],produtos,3,0),"")</f>
        <v/>
      </c>
      <c r="D262" s="112" t="str">
        <f>IFERROR(Tabela12[[#This Row],[preço unitário]]*Tabela12[[#This Row],[Qtd]],"")</f>
        <v/>
      </c>
      <c r="F262" s="98"/>
      <c r="G262" s="98"/>
      <c r="H262" s="100" t="str">
        <f>IFERROR(VLOOKUP(Tabela12[[#This Row],[Produto]],produtos,5,0),"")</f>
        <v/>
      </c>
      <c r="I262" s="101" t="str">
        <f>IFERROR(Tabela13[[#This Row],[preço unitário]]*Tabela13[[#This Row],[Qtd]],"")</f>
        <v/>
      </c>
      <c r="M262" s="90"/>
    </row>
    <row r="263" spans="1:13" x14ac:dyDescent="0.3">
      <c r="A263" s="98"/>
      <c r="B263" s="99"/>
      <c r="C263" s="100" t="str">
        <f>IFERROR(VLOOKUP(Tabela12[[#This Row],[Produto]],produtos,3,0),"")</f>
        <v/>
      </c>
      <c r="D263" s="112" t="str">
        <f>IFERROR(Tabela12[[#This Row],[preço unitário]]*Tabela12[[#This Row],[Qtd]],"")</f>
        <v/>
      </c>
      <c r="F263" s="98"/>
      <c r="G263" s="98"/>
      <c r="H263" s="100" t="str">
        <f>IFERROR(VLOOKUP(Tabela12[[#This Row],[Produto]],produtos,5,0),"")</f>
        <v/>
      </c>
      <c r="I263" s="101" t="str">
        <f>IFERROR(Tabela13[[#This Row],[preço unitário]]*Tabela13[[#This Row],[Qtd]],"")</f>
        <v/>
      </c>
      <c r="M263" s="90"/>
    </row>
    <row r="264" spans="1:13" x14ac:dyDescent="0.3">
      <c r="A264" s="98"/>
      <c r="B264" s="99"/>
      <c r="C264" s="100" t="str">
        <f>IFERROR(VLOOKUP(Tabela12[[#This Row],[Produto]],produtos,3,0),"")</f>
        <v/>
      </c>
      <c r="D264" s="112" t="str">
        <f>IFERROR(Tabela12[[#This Row],[preço unitário]]*Tabela12[[#This Row],[Qtd]],"")</f>
        <v/>
      </c>
      <c r="F264" s="98"/>
      <c r="G264" s="98"/>
      <c r="H264" s="100" t="str">
        <f>IFERROR(VLOOKUP(Tabela12[[#This Row],[Produto]],produtos,5,0),"")</f>
        <v/>
      </c>
      <c r="I264" s="101" t="str">
        <f>IFERROR(Tabela13[[#This Row],[preço unitário]]*Tabela13[[#This Row],[Qtd]],"")</f>
        <v/>
      </c>
      <c r="M264" s="90"/>
    </row>
    <row r="265" spans="1:13" x14ac:dyDescent="0.3">
      <c r="A265" s="98"/>
      <c r="B265" s="99"/>
      <c r="C265" s="100" t="str">
        <f>IFERROR(VLOOKUP(Tabela12[[#This Row],[Produto]],produtos,3,0),"")</f>
        <v/>
      </c>
      <c r="D265" s="112" t="str">
        <f>IFERROR(Tabela12[[#This Row],[preço unitário]]*Tabela12[[#This Row],[Qtd]],"")</f>
        <v/>
      </c>
      <c r="F265" s="98"/>
      <c r="G265" s="98"/>
      <c r="H265" s="100" t="str">
        <f>IFERROR(VLOOKUP(Tabela12[[#This Row],[Produto]],produtos,5,0),"")</f>
        <v/>
      </c>
      <c r="I265" s="101" t="str">
        <f>IFERROR(Tabela13[[#This Row],[preço unitário]]*Tabela13[[#This Row],[Qtd]],"")</f>
        <v/>
      </c>
      <c r="M265" s="90"/>
    </row>
    <row r="266" spans="1:13" x14ac:dyDescent="0.3">
      <c r="A266" s="98"/>
      <c r="B266" s="99"/>
      <c r="C266" s="100" t="str">
        <f>IFERROR(VLOOKUP(Tabela12[[#This Row],[Produto]],produtos,3,0),"")</f>
        <v/>
      </c>
      <c r="D266" s="112" t="str">
        <f>IFERROR(Tabela12[[#This Row],[preço unitário]]*Tabela12[[#This Row],[Qtd]],"")</f>
        <v/>
      </c>
      <c r="F266" s="98"/>
      <c r="G266" s="98"/>
      <c r="H266" s="100" t="str">
        <f>IFERROR(VLOOKUP(Tabela12[[#This Row],[Produto]],produtos,5,0),"")</f>
        <v/>
      </c>
      <c r="I266" s="101" t="str">
        <f>IFERROR(Tabela13[[#This Row],[preço unitário]]*Tabela13[[#This Row],[Qtd]],"")</f>
        <v/>
      </c>
      <c r="M266" s="90"/>
    </row>
    <row r="267" spans="1:13" x14ac:dyDescent="0.3">
      <c r="A267" s="98"/>
      <c r="B267" s="99"/>
      <c r="C267" s="100" t="str">
        <f>IFERROR(VLOOKUP(Tabela12[[#This Row],[Produto]],produtos,3,0),"")</f>
        <v/>
      </c>
      <c r="D267" s="112" t="str">
        <f>IFERROR(Tabela12[[#This Row],[preço unitário]]*Tabela12[[#This Row],[Qtd]],"")</f>
        <v/>
      </c>
      <c r="F267" s="98"/>
      <c r="G267" s="98"/>
      <c r="H267" s="100" t="str">
        <f>IFERROR(VLOOKUP(Tabela12[[#This Row],[Produto]],produtos,5,0),"")</f>
        <v/>
      </c>
      <c r="I267" s="101" t="str">
        <f>IFERROR(Tabela13[[#This Row],[preço unitário]]*Tabela13[[#This Row],[Qtd]],"")</f>
        <v/>
      </c>
      <c r="M267" s="90"/>
    </row>
    <row r="268" spans="1:13" x14ac:dyDescent="0.3">
      <c r="A268" s="98"/>
      <c r="B268" s="99"/>
      <c r="C268" s="100" t="str">
        <f>IFERROR(VLOOKUP(Tabela12[[#This Row],[Produto]],produtos,3,0),"")</f>
        <v/>
      </c>
      <c r="D268" s="112" t="str">
        <f>IFERROR(Tabela12[[#This Row],[preço unitário]]*Tabela12[[#This Row],[Qtd]],"")</f>
        <v/>
      </c>
      <c r="F268" s="98"/>
      <c r="G268" s="98"/>
      <c r="H268" s="100" t="str">
        <f>IFERROR(VLOOKUP(Tabela12[[#This Row],[Produto]],produtos,5,0),"")</f>
        <v/>
      </c>
      <c r="I268" s="101" t="str">
        <f>IFERROR(Tabela13[[#This Row],[preço unitário]]*Tabela13[[#This Row],[Qtd]],"")</f>
        <v/>
      </c>
      <c r="M268" s="90"/>
    </row>
    <row r="269" spans="1:13" x14ac:dyDescent="0.3">
      <c r="A269" s="98"/>
      <c r="B269" s="99"/>
      <c r="C269" s="100" t="str">
        <f>IFERROR(VLOOKUP(Tabela12[[#This Row],[Produto]],produtos,3,0),"")</f>
        <v/>
      </c>
      <c r="D269" s="112" t="str">
        <f>IFERROR(Tabela12[[#This Row],[preço unitário]]*Tabela12[[#This Row],[Qtd]],"")</f>
        <v/>
      </c>
      <c r="F269" s="98"/>
      <c r="G269" s="98"/>
      <c r="H269" s="100" t="str">
        <f>IFERROR(VLOOKUP(Tabela12[[#This Row],[Produto]],produtos,5,0),"")</f>
        <v/>
      </c>
      <c r="I269" s="101" t="str">
        <f>IFERROR(Tabela13[[#This Row],[preço unitário]]*Tabela13[[#This Row],[Qtd]],"")</f>
        <v/>
      </c>
      <c r="M269" s="90"/>
    </row>
    <row r="270" spans="1:13" x14ac:dyDescent="0.3">
      <c r="A270" s="98"/>
      <c r="B270" s="99"/>
      <c r="C270" s="100" t="str">
        <f>IFERROR(VLOOKUP(Tabela12[[#This Row],[Produto]],produtos,3,0),"")</f>
        <v/>
      </c>
      <c r="D270" s="112" t="str">
        <f>IFERROR(Tabela12[[#This Row],[preço unitário]]*Tabela12[[#This Row],[Qtd]],"")</f>
        <v/>
      </c>
      <c r="F270" s="98"/>
      <c r="G270" s="98"/>
      <c r="H270" s="100" t="str">
        <f>IFERROR(VLOOKUP(Tabela12[[#This Row],[Produto]],produtos,5,0),"")</f>
        <v/>
      </c>
      <c r="I270" s="101" t="str">
        <f>IFERROR(Tabela13[[#This Row],[preço unitário]]*Tabela13[[#This Row],[Qtd]],"")</f>
        <v/>
      </c>
      <c r="M270" s="90"/>
    </row>
    <row r="271" spans="1:13" x14ac:dyDescent="0.3">
      <c r="A271" s="98"/>
      <c r="B271" s="99"/>
      <c r="C271" s="100" t="str">
        <f>IFERROR(VLOOKUP(Tabela12[[#This Row],[Produto]],produtos,3,0),"")</f>
        <v/>
      </c>
      <c r="D271" s="112" t="str">
        <f>IFERROR(Tabela12[[#This Row],[preço unitário]]*Tabela12[[#This Row],[Qtd]],"")</f>
        <v/>
      </c>
      <c r="F271" s="98"/>
      <c r="G271" s="98"/>
      <c r="H271" s="100" t="str">
        <f>IFERROR(VLOOKUP(Tabela12[[#This Row],[Produto]],produtos,5,0),"")</f>
        <v/>
      </c>
      <c r="I271" s="101" t="str">
        <f>IFERROR(Tabela13[[#This Row],[preço unitário]]*Tabela13[[#This Row],[Qtd]],"")</f>
        <v/>
      </c>
      <c r="M271" s="90"/>
    </row>
    <row r="272" spans="1:13" x14ac:dyDescent="0.3">
      <c r="A272" s="98"/>
      <c r="B272" s="99"/>
      <c r="C272" s="100" t="str">
        <f>IFERROR(VLOOKUP(Tabela12[[#This Row],[Produto]],produtos,3,0),"")</f>
        <v/>
      </c>
      <c r="D272" s="112" t="str">
        <f>IFERROR(Tabela12[[#This Row],[preço unitário]]*Tabela12[[#This Row],[Qtd]],"")</f>
        <v/>
      </c>
      <c r="F272" s="98"/>
      <c r="G272" s="98"/>
      <c r="H272" s="100" t="str">
        <f>IFERROR(VLOOKUP(Tabela12[[#This Row],[Produto]],produtos,5,0),"")</f>
        <v/>
      </c>
      <c r="I272" s="101" t="str">
        <f>IFERROR(Tabela13[[#This Row],[preço unitário]]*Tabela13[[#This Row],[Qtd]],"")</f>
        <v/>
      </c>
      <c r="M272" s="90"/>
    </row>
    <row r="273" spans="1:13" x14ac:dyDescent="0.3">
      <c r="A273" s="98"/>
      <c r="B273" s="99"/>
      <c r="C273" s="100" t="str">
        <f>IFERROR(VLOOKUP(Tabela12[[#This Row],[Produto]],produtos,3,0),"")</f>
        <v/>
      </c>
      <c r="D273" s="112" t="str">
        <f>IFERROR(Tabela12[[#This Row],[preço unitário]]*Tabela12[[#This Row],[Qtd]],"")</f>
        <v/>
      </c>
      <c r="F273" s="98"/>
      <c r="G273" s="98"/>
      <c r="H273" s="100" t="str">
        <f>IFERROR(VLOOKUP(Tabela12[[#This Row],[Produto]],produtos,5,0),"")</f>
        <v/>
      </c>
      <c r="I273" s="101" t="str">
        <f>IFERROR(Tabela13[[#This Row],[preço unitário]]*Tabela13[[#This Row],[Qtd]],"")</f>
        <v/>
      </c>
      <c r="M273" s="90"/>
    </row>
    <row r="274" spans="1:13" x14ac:dyDescent="0.3">
      <c r="A274" s="98"/>
      <c r="B274" s="99"/>
      <c r="C274" s="100" t="str">
        <f>IFERROR(VLOOKUP(Tabela12[[#This Row],[Produto]],produtos,3,0),"")</f>
        <v/>
      </c>
      <c r="D274" s="112" t="str">
        <f>IFERROR(Tabela12[[#This Row],[preço unitário]]*Tabela12[[#This Row],[Qtd]],"")</f>
        <v/>
      </c>
      <c r="F274" s="98"/>
      <c r="G274" s="98"/>
      <c r="H274" s="100" t="str">
        <f>IFERROR(VLOOKUP(Tabela12[[#This Row],[Produto]],produtos,5,0),"")</f>
        <v/>
      </c>
      <c r="I274" s="101" t="str">
        <f>IFERROR(Tabela13[[#This Row],[preço unitário]]*Tabela13[[#This Row],[Qtd]],"")</f>
        <v/>
      </c>
      <c r="M274" s="90"/>
    </row>
    <row r="275" spans="1:13" x14ac:dyDescent="0.3">
      <c r="A275" s="98"/>
      <c r="B275" s="99"/>
      <c r="C275" s="100" t="str">
        <f>IFERROR(VLOOKUP(Tabela12[[#This Row],[Produto]],produtos,3,0),"")</f>
        <v/>
      </c>
      <c r="D275" s="112" t="str">
        <f>IFERROR(Tabela12[[#This Row],[preço unitário]]*Tabela12[[#This Row],[Qtd]],"")</f>
        <v/>
      </c>
      <c r="F275" s="98"/>
      <c r="G275" s="98"/>
      <c r="H275" s="100" t="str">
        <f>IFERROR(VLOOKUP(Tabela12[[#This Row],[Produto]],produtos,5,0),"")</f>
        <v/>
      </c>
      <c r="I275" s="101" t="str">
        <f>IFERROR(Tabela13[[#This Row],[preço unitário]]*Tabela13[[#This Row],[Qtd]],"")</f>
        <v/>
      </c>
      <c r="M275" s="90"/>
    </row>
    <row r="276" spans="1:13" x14ac:dyDescent="0.3">
      <c r="A276" s="98"/>
      <c r="B276" s="99"/>
      <c r="C276" s="100" t="str">
        <f>IFERROR(VLOOKUP(Tabela12[[#This Row],[Produto]],produtos,3,0),"")</f>
        <v/>
      </c>
      <c r="D276" s="112" t="str">
        <f>IFERROR(Tabela12[[#This Row],[preço unitário]]*Tabela12[[#This Row],[Qtd]],"")</f>
        <v/>
      </c>
      <c r="F276" s="98"/>
      <c r="G276" s="98"/>
      <c r="H276" s="100" t="str">
        <f>IFERROR(VLOOKUP(Tabela12[[#This Row],[Produto]],produtos,5,0),"")</f>
        <v/>
      </c>
      <c r="I276" s="101" t="str">
        <f>IFERROR(Tabela13[[#This Row],[preço unitário]]*Tabela13[[#This Row],[Qtd]],"")</f>
        <v/>
      </c>
      <c r="M276" s="90"/>
    </row>
    <row r="277" spans="1:13" x14ac:dyDescent="0.3">
      <c r="A277" s="98"/>
      <c r="B277" s="99"/>
      <c r="C277" s="100" t="str">
        <f>IFERROR(VLOOKUP(Tabela12[[#This Row],[Produto]],produtos,3,0),"")</f>
        <v/>
      </c>
      <c r="D277" s="112" t="str">
        <f>IFERROR(Tabela12[[#This Row],[preço unitário]]*Tabela12[[#This Row],[Qtd]],"")</f>
        <v/>
      </c>
      <c r="F277" s="98"/>
      <c r="G277" s="98"/>
      <c r="H277" s="100" t="str">
        <f>IFERROR(VLOOKUP(Tabela12[[#This Row],[Produto]],produtos,5,0),"")</f>
        <v/>
      </c>
      <c r="I277" s="101" t="str">
        <f>IFERROR(Tabela13[[#This Row],[preço unitário]]*Tabela13[[#This Row],[Qtd]],"")</f>
        <v/>
      </c>
      <c r="M277" s="90"/>
    </row>
    <row r="278" spans="1:13" x14ac:dyDescent="0.3">
      <c r="A278" s="98"/>
      <c r="B278" s="99"/>
      <c r="C278" s="100" t="str">
        <f>IFERROR(VLOOKUP(Tabela12[[#This Row],[Produto]],produtos,3,0),"")</f>
        <v/>
      </c>
      <c r="D278" s="112" t="str">
        <f>IFERROR(Tabela12[[#This Row],[preço unitário]]*Tabela12[[#This Row],[Qtd]],"")</f>
        <v/>
      </c>
      <c r="F278" s="98"/>
      <c r="G278" s="98"/>
      <c r="H278" s="100" t="str">
        <f>IFERROR(VLOOKUP(Tabela12[[#This Row],[Produto]],produtos,5,0),"")</f>
        <v/>
      </c>
      <c r="I278" s="101" t="str">
        <f>IFERROR(Tabela13[[#This Row],[preço unitário]]*Tabela13[[#This Row],[Qtd]],"")</f>
        <v/>
      </c>
      <c r="M278" s="90"/>
    </row>
    <row r="279" spans="1:13" x14ac:dyDescent="0.3">
      <c r="A279" s="98"/>
      <c r="B279" s="99"/>
      <c r="C279" s="100" t="str">
        <f>IFERROR(VLOOKUP(Tabela12[[#This Row],[Produto]],produtos,3,0),"")</f>
        <v/>
      </c>
      <c r="D279" s="112" t="str">
        <f>IFERROR(Tabela12[[#This Row],[preço unitário]]*Tabela12[[#This Row],[Qtd]],"")</f>
        <v/>
      </c>
      <c r="F279" s="98"/>
      <c r="G279" s="98"/>
      <c r="H279" s="100" t="str">
        <f>IFERROR(VLOOKUP(Tabela12[[#This Row],[Produto]],produtos,5,0),"")</f>
        <v/>
      </c>
      <c r="I279" s="101" t="str">
        <f>IFERROR(Tabela13[[#This Row],[preço unitário]]*Tabela13[[#This Row],[Qtd]],"")</f>
        <v/>
      </c>
      <c r="M279" s="90"/>
    </row>
    <row r="280" spans="1:13" x14ac:dyDescent="0.3">
      <c r="A280" s="98"/>
      <c r="B280" s="99"/>
      <c r="C280" s="100" t="str">
        <f>IFERROR(VLOOKUP(Tabela12[[#This Row],[Produto]],produtos,3,0),"")</f>
        <v/>
      </c>
      <c r="D280" s="112" t="str">
        <f>IFERROR(Tabela12[[#This Row],[preço unitário]]*Tabela12[[#This Row],[Qtd]],"")</f>
        <v/>
      </c>
      <c r="F280" s="98"/>
      <c r="G280" s="98"/>
      <c r="H280" s="100" t="str">
        <f>IFERROR(VLOOKUP(Tabela12[[#This Row],[Produto]],produtos,5,0),"")</f>
        <v/>
      </c>
      <c r="I280" s="101" t="str">
        <f>IFERROR(Tabela13[[#This Row],[preço unitário]]*Tabela13[[#This Row],[Qtd]],"")</f>
        <v/>
      </c>
      <c r="M280" s="90"/>
    </row>
    <row r="281" spans="1:13" x14ac:dyDescent="0.3">
      <c r="A281" s="98"/>
      <c r="B281" s="99"/>
      <c r="C281" s="100" t="str">
        <f>IFERROR(VLOOKUP(Tabela12[[#This Row],[Produto]],produtos,3,0),"")</f>
        <v/>
      </c>
      <c r="D281" s="112" t="str">
        <f>IFERROR(Tabela12[[#This Row],[preço unitário]]*Tabela12[[#This Row],[Qtd]],"")</f>
        <v/>
      </c>
      <c r="F281" s="98"/>
      <c r="G281" s="98"/>
      <c r="H281" s="100" t="str">
        <f>IFERROR(VLOOKUP(Tabela12[[#This Row],[Produto]],produtos,5,0),"")</f>
        <v/>
      </c>
      <c r="I281" s="101" t="str">
        <f>IFERROR(Tabela13[[#This Row],[preço unitário]]*Tabela13[[#This Row],[Qtd]],"")</f>
        <v/>
      </c>
      <c r="M281" s="90"/>
    </row>
    <row r="282" spans="1:13" x14ac:dyDescent="0.3">
      <c r="A282" s="98"/>
      <c r="B282" s="99"/>
      <c r="C282" s="100" t="str">
        <f>IFERROR(VLOOKUP(Tabela12[[#This Row],[Produto]],produtos,3,0),"")</f>
        <v/>
      </c>
      <c r="D282" s="112" t="str">
        <f>IFERROR(Tabela12[[#This Row],[preço unitário]]*Tabela12[[#This Row],[Qtd]],"")</f>
        <v/>
      </c>
      <c r="F282" s="98"/>
      <c r="G282" s="98"/>
      <c r="H282" s="100" t="str">
        <f>IFERROR(VLOOKUP(Tabela12[[#This Row],[Produto]],produtos,5,0),"")</f>
        <v/>
      </c>
      <c r="I282" s="101" t="str">
        <f>IFERROR(Tabela13[[#This Row],[preço unitário]]*Tabela13[[#This Row],[Qtd]],"")</f>
        <v/>
      </c>
      <c r="M282" s="90"/>
    </row>
    <row r="283" spans="1:13" x14ac:dyDescent="0.3">
      <c r="A283" s="98"/>
      <c r="B283" s="99"/>
      <c r="C283" s="100" t="str">
        <f>IFERROR(VLOOKUP(Tabela12[[#This Row],[Produto]],produtos,3,0),"")</f>
        <v/>
      </c>
      <c r="D283" s="112" t="str">
        <f>IFERROR(Tabela12[[#This Row],[preço unitário]]*Tabela12[[#This Row],[Qtd]],"")</f>
        <v/>
      </c>
      <c r="F283" s="98"/>
      <c r="G283" s="98"/>
      <c r="H283" s="100" t="str">
        <f>IFERROR(VLOOKUP(Tabela12[[#This Row],[Produto]],produtos,5,0),"")</f>
        <v/>
      </c>
      <c r="I283" s="101" t="str">
        <f>IFERROR(Tabela13[[#This Row],[preço unitário]]*Tabela13[[#This Row],[Qtd]],"")</f>
        <v/>
      </c>
      <c r="M283" s="90"/>
    </row>
    <row r="284" spans="1:13" x14ac:dyDescent="0.3">
      <c r="A284" s="98"/>
      <c r="B284" s="99"/>
      <c r="C284" s="100" t="str">
        <f>IFERROR(VLOOKUP(Tabela12[[#This Row],[Produto]],produtos,3,0),"")</f>
        <v/>
      </c>
      <c r="D284" s="112" t="str">
        <f>IFERROR(Tabela12[[#This Row],[preço unitário]]*Tabela12[[#This Row],[Qtd]],"")</f>
        <v/>
      </c>
      <c r="F284" s="98"/>
      <c r="G284" s="98"/>
      <c r="H284" s="100" t="str">
        <f>IFERROR(VLOOKUP(Tabela12[[#This Row],[Produto]],produtos,5,0),"")</f>
        <v/>
      </c>
      <c r="I284" s="101" t="str">
        <f>IFERROR(Tabela13[[#This Row],[preço unitário]]*Tabela13[[#This Row],[Qtd]],"")</f>
        <v/>
      </c>
      <c r="M284" s="90"/>
    </row>
    <row r="285" spans="1:13" x14ac:dyDescent="0.3">
      <c r="A285" s="98"/>
      <c r="B285" s="99"/>
      <c r="C285" s="100" t="str">
        <f>IFERROR(VLOOKUP(Tabela12[[#This Row],[Produto]],produtos,3,0),"")</f>
        <v/>
      </c>
      <c r="D285" s="112" t="str">
        <f>IFERROR(Tabela12[[#This Row],[preço unitário]]*Tabela12[[#This Row],[Qtd]],"")</f>
        <v/>
      </c>
      <c r="F285" s="98"/>
      <c r="G285" s="98"/>
      <c r="H285" s="100" t="str">
        <f>IFERROR(VLOOKUP(Tabela12[[#This Row],[Produto]],produtos,5,0),"")</f>
        <v/>
      </c>
      <c r="I285" s="101" t="str">
        <f>IFERROR(Tabela13[[#This Row],[preço unitário]]*Tabela13[[#This Row],[Qtd]],"")</f>
        <v/>
      </c>
      <c r="M285" s="90"/>
    </row>
    <row r="286" spans="1:13" x14ac:dyDescent="0.3">
      <c r="A286" s="98"/>
      <c r="B286" s="99"/>
      <c r="C286" s="100" t="str">
        <f>IFERROR(VLOOKUP(Tabela12[[#This Row],[Produto]],produtos,3,0),"")</f>
        <v/>
      </c>
      <c r="D286" s="112" t="str">
        <f>IFERROR(Tabela12[[#This Row],[preço unitário]]*Tabela12[[#This Row],[Qtd]],"")</f>
        <v/>
      </c>
      <c r="F286" s="98"/>
      <c r="G286" s="98"/>
      <c r="H286" s="100" t="str">
        <f>IFERROR(VLOOKUP(Tabela12[[#This Row],[Produto]],produtos,5,0),"")</f>
        <v/>
      </c>
      <c r="I286" s="101" t="str">
        <f>IFERROR(Tabela13[[#This Row],[preço unitário]]*Tabela13[[#This Row],[Qtd]],"")</f>
        <v/>
      </c>
      <c r="M286" s="90"/>
    </row>
    <row r="287" spans="1:13" x14ac:dyDescent="0.3">
      <c r="A287" s="98"/>
      <c r="B287" s="99"/>
      <c r="C287" s="100" t="str">
        <f>IFERROR(VLOOKUP(Tabela12[[#This Row],[Produto]],produtos,3,0),"")</f>
        <v/>
      </c>
      <c r="D287" s="112" t="str">
        <f>IFERROR(Tabela12[[#This Row],[preço unitário]]*Tabela12[[#This Row],[Qtd]],"")</f>
        <v/>
      </c>
      <c r="F287" s="98"/>
      <c r="G287" s="98"/>
      <c r="H287" s="100" t="str">
        <f>IFERROR(VLOOKUP(Tabela12[[#This Row],[Produto]],produtos,5,0),"")</f>
        <v/>
      </c>
      <c r="I287" s="101" t="str">
        <f>IFERROR(Tabela13[[#This Row],[preço unitário]]*Tabela13[[#This Row],[Qtd]],"")</f>
        <v/>
      </c>
      <c r="M287" s="90"/>
    </row>
    <row r="288" spans="1:13" x14ac:dyDescent="0.3">
      <c r="A288" s="98"/>
      <c r="B288" s="99"/>
      <c r="C288" s="100" t="str">
        <f>IFERROR(VLOOKUP(Tabela12[[#This Row],[Produto]],produtos,3,0),"")</f>
        <v/>
      </c>
      <c r="D288" s="112" t="str">
        <f>IFERROR(Tabela12[[#This Row],[preço unitário]]*Tabela12[[#This Row],[Qtd]],"")</f>
        <v/>
      </c>
      <c r="F288" s="98"/>
      <c r="G288" s="98"/>
      <c r="H288" s="100" t="str">
        <f>IFERROR(VLOOKUP(Tabela12[[#This Row],[Produto]],produtos,5,0),"")</f>
        <v/>
      </c>
      <c r="I288" s="101" t="str">
        <f>IFERROR(Tabela13[[#This Row],[preço unitário]]*Tabela13[[#This Row],[Qtd]],"")</f>
        <v/>
      </c>
      <c r="M288" s="90"/>
    </row>
    <row r="289" spans="1:13" x14ac:dyDescent="0.3">
      <c r="A289" s="98"/>
      <c r="B289" s="99"/>
      <c r="C289" s="100" t="str">
        <f>IFERROR(VLOOKUP(Tabela12[[#This Row],[Produto]],produtos,3,0),"")</f>
        <v/>
      </c>
      <c r="D289" s="112" t="str">
        <f>IFERROR(Tabela12[[#This Row],[preço unitário]]*Tabela12[[#This Row],[Qtd]],"")</f>
        <v/>
      </c>
      <c r="F289" s="98"/>
      <c r="G289" s="98"/>
      <c r="H289" s="100" t="str">
        <f>IFERROR(VLOOKUP(Tabela12[[#This Row],[Produto]],produtos,5,0),"")</f>
        <v/>
      </c>
      <c r="I289" s="101" t="str">
        <f>IFERROR(Tabela13[[#This Row],[preço unitário]]*Tabela13[[#This Row],[Qtd]],"")</f>
        <v/>
      </c>
      <c r="M289" s="90"/>
    </row>
    <row r="290" spans="1:13" x14ac:dyDescent="0.3">
      <c r="A290" s="98"/>
      <c r="B290" s="99"/>
      <c r="C290" s="100" t="str">
        <f>IFERROR(VLOOKUP(Tabela12[[#This Row],[Produto]],produtos,3,0),"")</f>
        <v/>
      </c>
      <c r="D290" s="112" t="str">
        <f>IFERROR(Tabela12[[#This Row],[preço unitário]]*Tabela12[[#This Row],[Qtd]],"")</f>
        <v/>
      </c>
      <c r="F290" s="98"/>
      <c r="G290" s="98"/>
      <c r="H290" s="100" t="str">
        <f>IFERROR(VLOOKUP(Tabela12[[#This Row],[Produto]],produtos,5,0),"")</f>
        <v/>
      </c>
      <c r="I290" s="101" t="str">
        <f>IFERROR(Tabela13[[#This Row],[preço unitário]]*Tabela13[[#This Row],[Qtd]],"")</f>
        <v/>
      </c>
      <c r="M290" s="90"/>
    </row>
    <row r="291" spans="1:13" x14ac:dyDescent="0.3">
      <c r="A291" s="98"/>
      <c r="B291" s="99"/>
      <c r="C291" s="100" t="str">
        <f>IFERROR(VLOOKUP(Tabela12[[#This Row],[Produto]],produtos,3,0),"")</f>
        <v/>
      </c>
      <c r="D291" s="112" t="str">
        <f>IFERROR(Tabela12[[#This Row],[preço unitário]]*Tabela12[[#This Row],[Qtd]],"")</f>
        <v/>
      </c>
      <c r="F291" s="98"/>
      <c r="G291" s="98"/>
      <c r="H291" s="100" t="str">
        <f>IFERROR(VLOOKUP(Tabela12[[#This Row],[Produto]],produtos,5,0),"")</f>
        <v/>
      </c>
      <c r="I291" s="101" t="str">
        <f>IFERROR(Tabela13[[#This Row],[preço unitário]]*Tabela13[[#This Row],[Qtd]],"")</f>
        <v/>
      </c>
      <c r="M291" s="90"/>
    </row>
    <row r="292" spans="1:13" x14ac:dyDescent="0.3">
      <c r="A292" s="98"/>
      <c r="B292" s="99"/>
      <c r="C292" s="100" t="str">
        <f>IFERROR(VLOOKUP(Tabela12[[#This Row],[Produto]],produtos,3,0),"")</f>
        <v/>
      </c>
      <c r="D292" s="112" t="str">
        <f>IFERROR(Tabela12[[#This Row],[preço unitário]]*Tabela12[[#This Row],[Qtd]],"")</f>
        <v/>
      </c>
      <c r="F292" s="98"/>
      <c r="G292" s="98"/>
      <c r="H292" s="100" t="str">
        <f>IFERROR(VLOOKUP(Tabela12[[#This Row],[Produto]],produtos,5,0),"")</f>
        <v/>
      </c>
      <c r="I292" s="101" t="str">
        <f>IFERROR(Tabela13[[#This Row],[preço unitário]]*Tabela13[[#This Row],[Qtd]],"")</f>
        <v/>
      </c>
      <c r="M292" s="90"/>
    </row>
    <row r="293" spans="1:13" x14ac:dyDescent="0.3">
      <c r="A293" s="98"/>
      <c r="B293" s="99"/>
      <c r="C293" s="100" t="str">
        <f>IFERROR(VLOOKUP(Tabela12[[#This Row],[Produto]],produtos,3,0),"")</f>
        <v/>
      </c>
      <c r="D293" s="112" t="str">
        <f>IFERROR(Tabela12[[#This Row],[preço unitário]]*Tabela12[[#This Row],[Qtd]],"")</f>
        <v/>
      </c>
      <c r="F293" s="98"/>
      <c r="G293" s="98"/>
      <c r="H293" s="100" t="str">
        <f>IFERROR(VLOOKUP(Tabela12[[#This Row],[Produto]],produtos,5,0),"")</f>
        <v/>
      </c>
      <c r="I293" s="101" t="str">
        <f>IFERROR(Tabela13[[#This Row],[preço unitário]]*Tabela13[[#This Row],[Qtd]],"")</f>
        <v/>
      </c>
      <c r="M293" s="90"/>
    </row>
    <row r="294" spans="1:13" x14ac:dyDescent="0.3">
      <c r="A294" s="98"/>
      <c r="B294" s="99"/>
      <c r="C294" s="100" t="str">
        <f>IFERROR(VLOOKUP(Tabela12[[#This Row],[Produto]],produtos,3,0),"")</f>
        <v/>
      </c>
      <c r="D294" s="112" t="str">
        <f>IFERROR(Tabela12[[#This Row],[preço unitário]]*Tabela12[[#This Row],[Qtd]],"")</f>
        <v/>
      </c>
      <c r="F294" s="98"/>
      <c r="G294" s="98"/>
      <c r="H294" s="100" t="str">
        <f>IFERROR(VLOOKUP(Tabela12[[#This Row],[Produto]],produtos,5,0),"")</f>
        <v/>
      </c>
      <c r="I294" s="101" t="str">
        <f>IFERROR(Tabela13[[#This Row],[preço unitário]]*Tabela13[[#This Row],[Qtd]],"")</f>
        <v/>
      </c>
      <c r="M294" s="90"/>
    </row>
    <row r="295" spans="1:13" x14ac:dyDescent="0.3">
      <c r="A295" s="98"/>
      <c r="B295" s="99"/>
      <c r="C295" s="100" t="str">
        <f>IFERROR(VLOOKUP(Tabela12[[#This Row],[Produto]],produtos,3,0),"")</f>
        <v/>
      </c>
      <c r="D295" s="112" t="str">
        <f>IFERROR(Tabela12[[#This Row],[preço unitário]]*Tabela12[[#This Row],[Qtd]],"")</f>
        <v/>
      </c>
      <c r="F295" s="98"/>
      <c r="G295" s="98"/>
      <c r="H295" s="100" t="str">
        <f>IFERROR(VLOOKUP(Tabela12[[#This Row],[Produto]],produtos,5,0),"")</f>
        <v/>
      </c>
      <c r="I295" s="101" t="str">
        <f>IFERROR(Tabela13[[#This Row],[preço unitário]]*Tabela13[[#This Row],[Qtd]],"")</f>
        <v/>
      </c>
      <c r="M295" s="90"/>
    </row>
    <row r="296" spans="1:13" x14ac:dyDescent="0.3">
      <c r="A296" s="98"/>
      <c r="B296" s="99"/>
      <c r="C296" s="100" t="str">
        <f>IFERROR(VLOOKUP(Tabela12[[#This Row],[Produto]],produtos,3,0),"")</f>
        <v/>
      </c>
      <c r="D296" s="112" t="str">
        <f>IFERROR(Tabela12[[#This Row],[preço unitário]]*Tabela12[[#This Row],[Qtd]],"")</f>
        <v/>
      </c>
      <c r="F296" s="98"/>
      <c r="G296" s="98"/>
      <c r="H296" s="100" t="str">
        <f>IFERROR(VLOOKUP(Tabela12[[#This Row],[Produto]],produtos,5,0),"")</f>
        <v/>
      </c>
      <c r="I296" s="101" t="str">
        <f>IFERROR(Tabela13[[#This Row],[preço unitário]]*Tabela13[[#This Row],[Qtd]],"")</f>
        <v/>
      </c>
      <c r="M296" s="90"/>
    </row>
    <row r="297" spans="1:13" x14ac:dyDescent="0.3">
      <c r="A297" s="98"/>
      <c r="B297" s="99"/>
      <c r="C297" s="100" t="str">
        <f>IFERROR(VLOOKUP(Tabela12[[#This Row],[Produto]],produtos,3,0),"")</f>
        <v/>
      </c>
      <c r="D297" s="112" t="str">
        <f>IFERROR(Tabela12[[#This Row],[preço unitário]]*Tabela12[[#This Row],[Qtd]],"")</f>
        <v/>
      </c>
      <c r="F297" s="98"/>
      <c r="G297" s="98"/>
      <c r="H297" s="100" t="str">
        <f>IFERROR(VLOOKUP(Tabela12[[#This Row],[Produto]],produtos,5,0),"")</f>
        <v/>
      </c>
      <c r="I297" s="101" t="str">
        <f>IFERROR(Tabela13[[#This Row],[preço unitário]]*Tabela13[[#This Row],[Qtd]],"")</f>
        <v/>
      </c>
      <c r="M297" s="90"/>
    </row>
    <row r="298" spans="1:13" x14ac:dyDescent="0.3">
      <c r="A298" s="98"/>
      <c r="B298" s="99"/>
      <c r="C298" s="100" t="str">
        <f>IFERROR(VLOOKUP(Tabela12[[#This Row],[Produto]],produtos,3,0),"")</f>
        <v/>
      </c>
      <c r="D298" s="112" t="str">
        <f>IFERROR(Tabela12[[#This Row],[preço unitário]]*Tabela12[[#This Row],[Qtd]],"")</f>
        <v/>
      </c>
      <c r="F298" s="98"/>
      <c r="G298" s="98"/>
      <c r="H298" s="100" t="str">
        <f>IFERROR(VLOOKUP(Tabela12[[#This Row],[Produto]],produtos,5,0),"")</f>
        <v/>
      </c>
      <c r="I298" s="101" t="str">
        <f>IFERROR(Tabela13[[#This Row],[preço unitário]]*Tabela13[[#This Row],[Qtd]],"")</f>
        <v/>
      </c>
      <c r="M298" s="90"/>
    </row>
    <row r="299" spans="1:13" x14ac:dyDescent="0.3">
      <c r="A299" s="98"/>
      <c r="B299" s="99"/>
      <c r="C299" s="100" t="str">
        <f>IFERROR(VLOOKUP(Tabela12[[#This Row],[Produto]],produtos,3,0),"")</f>
        <v/>
      </c>
      <c r="D299" s="112" t="str">
        <f>IFERROR(Tabela12[[#This Row],[preço unitário]]*Tabela12[[#This Row],[Qtd]],"")</f>
        <v/>
      </c>
      <c r="F299" s="98"/>
      <c r="G299" s="98"/>
      <c r="H299" s="100" t="str">
        <f>IFERROR(VLOOKUP(Tabela12[[#This Row],[Produto]],produtos,5,0),"")</f>
        <v/>
      </c>
      <c r="I299" s="101" t="str">
        <f>IFERROR(Tabela13[[#This Row],[preço unitário]]*Tabela13[[#This Row],[Qtd]],"")</f>
        <v/>
      </c>
      <c r="M299" s="90"/>
    </row>
    <row r="300" spans="1:13" x14ac:dyDescent="0.3">
      <c r="A300" s="103"/>
      <c r="B300" s="104"/>
      <c r="C300" s="108" t="str">
        <f>IFERROR(VLOOKUP(Tabela12[[#This Row],[Produto]],produtos,3,0),"")</f>
        <v/>
      </c>
      <c r="D300" s="113" t="str">
        <f>IFERROR(Tabela12[[#This Row],[preço unitário]]*Tabela12[[#This Row],[Qtd]],"")</f>
        <v/>
      </c>
      <c r="F300" s="103"/>
      <c r="G300" s="103"/>
      <c r="H300" s="108" t="str">
        <f>IFERROR(VLOOKUP(Tabela12[[#This Row],[Produto]],produtos,5,0),"")</f>
        <v/>
      </c>
      <c r="I300" s="109" t="str">
        <f>IFERROR(Tabela13[[#This Row],[preço unitário]]*Tabela13[[#This Row],[Qtd]],"")</f>
        <v/>
      </c>
      <c r="M300" s="90"/>
    </row>
  </sheetData>
  <mergeCells count="8">
    <mergeCell ref="A1:I1"/>
    <mergeCell ref="F4:H4"/>
    <mergeCell ref="A7:D7"/>
    <mergeCell ref="K7:M7"/>
    <mergeCell ref="F7:I7"/>
    <mergeCell ref="L2:M2"/>
    <mergeCell ref="I4:K4"/>
    <mergeCell ref="I5:K5"/>
  </mergeCells>
  <conditionalFormatting sqref="I5:K5">
    <cfRule type="cellIs" dxfId="4" priority="1" operator="lessThan">
      <formula>0</formula>
    </cfRule>
  </conditionalFormatting>
  <dataValidations count="1">
    <dataValidation allowBlank="1" showInputMessage="1" showErrorMessage="1" promptTitle="ATENÇÃO:" prompt="Verifique se o preço de compra deste produto continua o mesmo da tabela de cadastro , caso seja preciso altere, na tabela de produtos." sqref="B9:C300" xr:uid="{00000000-0002-0000-0A00-000000000000}"/>
  </dataValidations>
  <pageMargins left="0.511811024" right="0.511811024" top="0.78740157499999996" bottom="0.78740157499999996" header="0.31496062000000002" footer="0.31496062000000002"/>
  <drawing r:id="rId1"/>
  <tableParts count="2">
    <tablePart r:id="rId2"/>
    <tablePart r:id="rId3"/>
  </tablePar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2" id="{DB620030-0BBC-4A81-8E4E-56ACCE1CD19B}">
            <x14:iconSet custom="1">
              <x14:cfvo type="percent">
                <xm:f>0</xm:f>
              </x14:cfvo>
              <x14:cfvo type="num">
                <xm:f>0</xm:f>
              </x14:cfvo>
              <x14:cfvo type="num">
                <xm:f>1</xm:f>
              </x14:cfvo>
              <x14:cfIcon iconSet="3Symbols" iconId="0"/>
              <x14:cfIcon iconSet="3Triangles" iconId="1"/>
              <x14:cfIcon iconSet="3Triangles" iconId="2"/>
            </x14:iconSet>
          </x14:cfRule>
          <xm:sqref>K9:K300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A00-000001000000}">
          <x14:formula1>
            <xm:f>OFFSET(produtos!$B$4,0,0,COUNTA(produtos!$B$4:$B$9997),1)</xm:f>
          </x14:formula1>
          <xm:sqref>A9:A300 F9:F300</xm:sqref>
        </x14:dataValidation>
      </x14:dataValidation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Planilha12"/>
  <dimension ref="A1:M300"/>
  <sheetViews>
    <sheetView showGridLines="0" workbookViewId="0">
      <selection activeCell="F22" sqref="F22"/>
    </sheetView>
  </sheetViews>
  <sheetFormatPr defaultColWidth="0" defaultRowHeight="14.4" x14ac:dyDescent="0.3"/>
  <cols>
    <col min="1" max="1" width="22.88671875" style="90" customWidth="1"/>
    <col min="2" max="2" width="8.33203125" style="90" customWidth="1"/>
    <col min="3" max="3" width="18.6640625" style="106" bestFit="1" customWidth="1"/>
    <col min="4" max="4" width="12.44140625" style="106" customWidth="1"/>
    <col min="5" max="5" width="4.6640625" style="90" customWidth="1"/>
    <col min="6" max="6" width="20.33203125" style="90" customWidth="1"/>
    <col min="7" max="7" width="9.109375" style="90" bestFit="1" customWidth="1"/>
    <col min="8" max="8" width="18.6640625" style="106" bestFit="1" customWidth="1"/>
    <col min="9" max="9" width="12.44140625" style="106" customWidth="1"/>
    <col min="10" max="10" width="3.6640625" style="90" customWidth="1"/>
    <col min="11" max="11" width="16.33203125" style="90" hidden="1" customWidth="1"/>
    <col min="12" max="12" width="18.88671875" style="90" hidden="1" customWidth="1"/>
    <col min="13" max="13" width="10.44140625" style="88" hidden="1" customWidth="1"/>
    <col min="14" max="16384" width="9.109375" style="88" hidden="1"/>
  </cols>
  <sheetData>
    <row r="1" spans="1:13" ht="36" customHeight="1" x14ac:dyDescent="0.3">
      <c r="A1" s="216" t="s">
        <v>16</v>
      </c>
      <c r="B1" s="216"/>
      <c r="C1" s="216"/>
      <c r="D1" s="216"/>
      <c r="E1" s="216"/>
      <c r="F1" s="216"/>
      <c r="G1" s="216"/>
      <c r="H1" s="216"/>
      <c r="I1" s="216"/>
      <c r="J1" s="87"/>
      <c r="K1" s="87"/>
      <c r="L1" s="87"/>
      <c r="M1" s="87"/>
    </row>
    <row r="2" spans="1:13" ht="9" customHeight="1" x14ac:dyDescent="0.3">
      <c r="A2" s="89"/>
      <c r="B2" s="89"/>
      <c r="C2" s="105"/>
      <c r="D2" s="105"/>
      <c r="E2" s="89"/>
      <c r="F2" s="89"/>
      <c r="G2" s="89"/>
      <c r="H2" s="105"/>
      <c r="I2" s="105"/>
      <c r="J2" s="89"/>
      <c r="K2" s="89"/>
      <c r="L2" s="238"/>
      <c r="M2" s="238"/>
    </row>
    <row r="3" spans="1:13" ht="9" customHeight="1" x14ac:dyDescent="0.3"/>
    <row r="4" spans="1:13" ht="27.6" x14ac:dyDescent="0.3">
      <c r="A4" s="91"/>
      <c r="B4" s="92" t="s">
        <v>26</v>
      </c>
      <c r="C4" s="93"/>
      <c r="D4" s="93" t="s">
        <v>28</v>
      </c>
      <c r="E4" s="92"/>
      <c r="F4" s="211" t="s">
        <v>10</v>
      </c>
      <c r="G4" s="211"/>
      <c r="H4" s="211"/>
      <c r="I4" s="214" t="s">
        <v>27</v>
      </c>
      <c r="J4" s="214"/>
      <c r="K4" s="92"/>
      <c r="L4" s="92"/>
      <c r="M4" s="92"/>
    </row>
    <row r="5" spans="1:13" x14ac:dyDescent="0.3">
      <c r="A5" s="91"/>
      <c r="B5" s="92">
        <f>SUM(Tabela15[Qtd])</f>
        <v>3</v>
      </c>
      <c r="C5" s="93"/>
      <c r="D5" s="93">
        <f>SUM(Tabela15[Total])</f>
        <v>0</v>
      </c>
      <c r="E5" s="92"/>
      <c r="F5" s="92"/>
      <c r="G5" s="92">
        <f>SUM(vendas_maio[Qtd])</f>
        <v>2</v>
      </c>
      <c r="H5" s="93">
        <f>SUM(vendas_maio[total])</f>
        <v>0</v>
      </c>
      <c r="I5" s="214">
        <f>H5-D5</f>
        <v>0</v>
      </c>
      <c r="J5" s="214"/>
      <c r="K5" s="92"/>
      <c r="L5" s="92"/>
      <c r="M5" s="92"/>
    </row>
    <row r="7" spans="1:13" ht="15" customHeight="1" x14ac:dyDescent="0.3">
      <c r="A7" s="212" t="s">
        <v>5</v>
      </c>
      <c r="B7" s="212"/>
      <c r="C7" s="212"/>
      <c r="D7" s="213"/>
      <c r="F7" s="206" t="s">
        <v>8</v>
      </c>
      <c r="G7" s="207"/>
      <c r="H7" s="207"/>
      <c r="I7" s="207"/>
      <c r="K7" s="237"/>
      <c r="L7" s="237"/>
      <c r="M7" s="237"/>
    </row>
    <row r="8" spans="1:13" ht="15" customHeight="1" x14ac:dyDescent="0.3">
      <c r="A8" s="94" t="s">
        <v>3</v>
      </c>
      <c r="B8" s="95" t="s">
        <v>6</v>
      </c>
      <c r="C8" s="107" t="s">
        <v>7</v>
      </c>
      <c r="D8" s="110" t="s">
        <v>4</v>
      </c>
      <c r="F8" s="95" t="s">
        <v>3</v>
      </c>
      <c r="G8" s="97" t="s">
        <v>6</v>
      </c>
      <c r="H8" s="107" t="s">
        <v>7</v>
      </c>
      <c r="I8" s="110" t="s">
        <v>9</v>
      </c>
      <c r="J8" s="88"/>
      <c r="K8" s="111"/>
      <c r="L8" s="111"/>
      <c r="M8" s="111"/>
    </row>
    <row r="9" spans="1:13" x14ac:dyDescent="0.3">
      <c r="A9" s="98" t="s">
        <v>2</v>
      </c>
      <c r="B9" s="99">
        <v>3</v>
      </c>
      <c r="C9" s="100" t="str">
        <f>IFERROR(VLOOKUP(Tabela15[[#This Row],[Produto]],produtos,3,0),"")</f>
        <v/>
      </c>
      <c r="D9" s="101" t="str">
        <f>IFERROR(Tabela15[[#This Row],[preço unitário]]*Tabela15[[#This Row],[Qtd]],"")</f>
        <v/>
      </c>
      <c r="E9" s="88"/>
      <c r="F9" s="102" t="s">
        <v>2</v>
      </c>
      <c r="G9" s="98">
        <v>2</v>
      </c>
      <c r="H9" s="100" t="str">
        <f>IFERROR(VLOOKUP(vendas_maio[[#This Row],[Produto]],produtos,5,0),"")</f>
        <v/>
      </c>
      <c r="I9" s="101" t="str">
        <f>IFERROR(vendas_maio[[#This Row],[preço unitário]]*vendas_maio[[#This Row],[Qtd]],"")</f>
        <v/>
      </c>
      <c r="J9" s="88"/>
      <c r="M9" s="90"/>
    </row>
    <row r="10" spans="1:13" x14ac:dyDescent="0.3">
      <c r="A10" s="98"/>
      <c r="B10" s="99"/>
      <c r="C10" s="100" t="str">
        <f>IFERROR(VLOOKUP(Tabela15[[#This Row],[Produto]],produtos,3,0),"")</f>
        <v/>
      </c>
      <c r="D10" s="101" t="str">
        <f>IFERROR(Tabela15[[#This Row],[preço unitário]]*Tabela15[[#This Row],[Qtd]],"")</f>
        <v/>
      </c>
      <c r="E10" s="88"/>
      <c r="F10" s="98"/>
      <c r="G10" s="98"/>
      <c r="H10" s="100" t="str">
        <f>IFERROR(VLOOKUP(vendas_maio[[#This Row],[Produto]],produtos,5,0),"")</f>
        <v/>
      </c>
      <c r="I10" s="101" t="str">
        <f>IFERROR(vendas_maio[[#This Row],[preço unitário]]*vendas_maio[[#This Row],[Qtd]],"")</f>
        <v/>
      </c>
      <c r="J10" s="88"/>
      <c r="M10" s="90"/>
    </row>
    <row r="11" spans="1:13" x14ac:dyDescent="0.3">
      <c r="A11" s="98"/>
      <c r="B11" s="99"/>
      <c r="C11" s="100" t="str">
        <f>IFERROR(VLOOKUP(Tabela15[[#This Row],[Produto]],produtos,3,0),"")</f>
        <v/>
      </c>
      <c r="D11" s="101" t="str">
        <f>IFERROR(Tabela15[[#This Row],[preço unitário]]*Tabela15[[#This Row],[Qtd]],"")</f>
        <v/>
      </c>
      <c r="E11" s="88"/>
      <c r="F11" s="98"/>
      <c r="G11" s="98"/>
      <c r="H11" s="100" t="str">
        <f>IFERROR(VLOOKUP(vendas_maio[[#This Row],[Produto]],produtos,5,0),"")</f>
        <v/>
      </c>
      <c r="I11" s="101" t="str">
        <f>IFERROR(vendas_maio[[#This Row],[preço unitário]]*vendas_maio[[#This Row],[Qtd]],"")</f>
        <v/>
      </c>
      <c r="J11" s="88"/>
      <c r="M11" s="90"/>
    </row>
    <row r="12" spans="1:13" x14ac:dyDescent="0.3">
      <c r="A12" s="98"/>
      <c r="B12" s="99"/>
      <c r="C12" s="100" t="str">
        <f>IFERROR(VLOOKUP(Tabela15[[#This Row],[Produto]],produtos,3,0),"")</f>
        <v/>
      </c>
      <c r="D12" s="101" t="str">
        <f>IFERROR(Tabela15[[#This Row],[preço unitário]]*Tabela15[[#This Row],[Qtd]],"")</f>
        <v/>
      </c>
      <c r="E12" s="88"/>
      <c r="F12" s="98"/>
      <c r="G12" s="98"/>
      <c r="H12" s="100" t="str">
        <f>IFERROR(VLOOKUP(vendas_maio[[#This Row],[Produto]],produtos,5,0),"")</f>
        <v/>
      </c>
      <c r="I12" s="101" t="str">
        <f>IFERROR(vendas_maio[[#This Row],[preço unitário]]*vendas_maio[[#This Row],[Qtd]],"")</f>
        <v/>
      </c>
      <c r="J12" s="88"/>
      <c r="M12" s="90"/>
    </row>
    <row r="13" spans="1:13" x14ac:dyDescent="0.3">
      <c r="A13" s="98"/>
      <c r="B13" s="99"/>
      <c r="C13" s="100" t="str">
        <f>IFERROR(VLOOKUP(Tabela15[[#This Row],[Produto]],produtos,3,0),"")</f>
        <v/>
      </c>
      <c r="D13" s="101" t="str">
        <f>IFERROR(Tabela15[[#This Row],[preço unitário]]*Tabela15[[#This Row],[Qtd]],"")</f>
        <v/>
      </c>
      <c r="E13" s="88"/>
      <c r="F13" s="98"/>
      <c r="G13" s="98"/>
      <c r="H13" s="100" t="str">
        <f>IFERROR(VLOOKUP(vendas_maio[[#This Row],[Produto]],produtos,5,0),"")</f>
        <v/>
      </c>
      <c r="I13" s="101" t="str">
        <f>IFERROR(vendas_maio[[#This Row],[preço unitário]]*vendas_maio[[#This Row],[Qtd]],"")</f>
        <v/>
      </c>
      <c r="J13" s="88"/>
      <c r="M13" s="90"/>
    </row>
    <row r="14" spans="1:13" x14ac:dyDescent="0.3">
      <c r="A14" s="98"/>
      <c r="B14" s="99"/>
      <c r="C14" s="100" t="str">
        <f>IFERROR(VLOOKUP(Tabela15[[#This Row],[Produto]],produtos,3,0),"")</f>
        <v/>
      </c>
      <c r="D14" s="101" t="str">
        <f>IFERROR(Tabela15[[#This Row],[preço unitário]]*Tabela15[[#This Row],[Qtd]],"")</f>
        <v/>
      </c>
      <c r="E14" s="88"/>
      <c r="F14" s="98"/>
      <c r="G14" s="98"/>
      <c r="H14" s="100" t="str">
        <f>IFERROR(VLOOKUP(vendas_maio[[#This Row],[Produto]],produtos,5,0),"")</f>
        <v/>
      </c>
      <c r="I14" s="101" t="str">
        <f>IFERROR(vendas_maio[[#This Row],[preço unitário]]*vendas_maio[[#This Row],[Qtd]],"")</f>
        <v/>
      </c>
      <c r="J14" s="88"/>
      <c r="M14" s="90"/>
    </row>
    <row r="15" spans="1:13" x14ac:dyDescent="0.3">
      <c r="A15" s="98"/>
      <c r="B15" s="99"/>
      <c r="C15" s="100" t="str">
        <f>IFERROR(VLOOKUP(Tabela15[[#This Row],[Produto]],produtos,3,0),"")</f>
        <v/>
      </c>
      <c r="D15" s="101" t="str">
        <f>IFERROR(Tabela15[[#This Row],[preço unitário]]*Tabela15[[#This Row],[Qtd]],"")</f>
        <v/>
      </c>
      <c r="E15" s="88"/>
      <c r="F15" s="98"/>
      <c r="G15" s="98"/>
      <c r="H15" s="100" t="str">
        <f>IFERROR(VLOOKUP(vendas_maio[[#This Row],[Produto]],produtos,5,0),"")</f>
        <v/>
      </c>
      <c r="I15" s="101" t="str">
        <f>IFERROR(vendas_maio[[#This Row],[preço unitário]]*vendas_maio[[#This Row],[Qtd]],"")</f>
        <v/>
      </c>
      <c r="J15" s="88"/>
      <c r="M15" s="90"/>
    </row>
    <row r="16" spans="1:13" x14ac:dyDescent="0.3">
      <c r="A16" s="98"/>
      <c r="B16" s="99"/>
      <c r="C16" s="100" t="str">
        <f>IFERROR(VLOOKUP(Tabela15[[#This Row],[Produto]],produtos,3,0),"")</f>
        <v/>
      </c>
      <c r="D16" s="101" t="str">
        <f>IFERROR(Tabela15[[#This Row],[preço unitário]]*Tabela15[[#This Row],[Qtd]],"")</f>
        <v/>
      </c>
      <c r="E16" s="88"/>
      <c r="F16" s="98"/>
      <c r="G16" s="98"/>
      <c r="H16" s="100" t="str">
        <f>IFERROR(VLOOKUP(vendas_maio[[#This Row],[Produto]],produtos,5,0),"")</f>
        <v/>
      </c>
      <c r="I16" s="101" t="str">
        <f>IFERROR(vendas_maio[[#This Row],[preço unitário]]*vendas_maio[[#This Row],[Qtd]],"")</f>
        <v/>
      </c>
      <c r="J16" s="88"/>
      <c r="M16" s="90"/>
    </row>
    <row r="17" spans="1:13" x14ac:dyDescent="0.3">
      <c r="A17" s="98"/>
      <c r="B17" s="99"/>
      <c r="C17" s="100" t="str">
        <f>IFERROR(VLOOKUP(Tabela15[[#This Row],[Produto]],produtos,3,0),"")</f>
        <v/>
      </c>
      <c r="D17" s="101" t="str">
        <f>IFERROR(Tabela15[[#This Row],[preço unitário]]*Tabela15[[#This Row],[Qtd]],"")</f>
        <v/>
      </c>
      <c r="E17" s="88"/>
      <c r="F17" s="98"/>
      <c r="G17" s="98"/>
      <c r="H17" s="100" t="str">
        <f>IFERROR(VLOOKUP(vendas_maio[[#This Row],[Produto]],produtos,5,0),"")</f>
        <v/>
      </c>
      <c r="I17" s="101" t="str">
        <f>IFERROR(vendas_maio[[#This Row],[preço unitário]]*vendas_maio[[#This Row],[Qtd]],"")</f>
        <v/>
      </c>
      <c r="J17" s="88"/>
      <c r="M17" s="90"/>
    </row>
    <row r="18" spans="1:13" x14ac:dyDescent="0.3">
      <c r="A18" s="98"/>
      <c r="B18" s="99"/>
      <c r="C18" s="100" t="str">
        <f>IFERROR(VLOOKUP(Tabela15[[#This Row],[Produto]],produtos,3,0),"")</f>
        <v/>
      </c>
      <c r="D18" s="101" t="str">
        <f>IFERROR(Tabela15[[#This Row],[preço unitário]]*Tabela15[[#This Row],[Qtd]],"")</f>
        <v/>
      </c>
      <c r="E18" s="88"/>
      <c r="F18" s="98"/>
      <c r="G18" s="98"/>
      <c r="H18" s="100" t="str">
        <f>IFERROR(VLOOKUP(vendas_maio[[#This Row],[Produto]],produtos,5,0),"")</f>
        <v/>
      </c>
      <c r="I18" s="101" t="str">
        <f>IFERROR(vendas_maio[[#This Row],[preço unitário]]*vendas_maio[[#This Row],[Qtd]],"")</f>
        <v/>
      </c>
      <c r="J18" s="88"/>
      <c r="M18" s="90"/>
    </row>
    <row r="19" spans="1:13" x14ac:dyDescent="0.3">
      <c r="A19" s="98"/>
      <c r="B19" s="99"/>
      <c r="C19" s="100" t="str">
        <f>IFERROR(VLOOKUP(Tabela15[[#This Row],[Produto]],produtos,3,0),"")</f>
        <v/>
      </c>
      <c r="D19" s="101" t="str">
        <f>IFERROR(Tabela15[[#This Row],[preço unitário]]*Tabela15[[#This Row],[Qtd]],"")</f>
        <v/>
      </c>
      <c r="E19" s="88"/>
      <c r="F19" s="98"/>
      <c r="G19" s="98"/>
      <c r="H19" s="100" t="str">
        <f>IFERROR(VLOOKUP(vendas_maio[[#This Row],[Produto]],produtos,5,0),"")</f>
        <v/>
      </c>
      <c r="I19" s="101" t="str">
        <f>IFERROR(vendas_maio[[#This Row],[preço unitário]]*vendas_maio[[#This Row],[Qtd]],"")</f>
        <v/>
      </c>
      <c r="J19" s="88"/>
      <c r="M19" s="90"/>
    </row>
    <row r="20" spans="1:13" x14ac:dyDescent="0.3">
      <c r="A20" s="98"/>
      <c r="B20" s="99"/>
      <c r="C20" s="100" t="str">
        <f>IFERROR(VLOOKUP(Tabela15[[#This Row],[Produto]],produtos,3,0),"")</f>
        <v/>
      </c>
      <c r="D20" s="101" t="str">
        <f>IFERROR(Tabela15[[#This Row],[preço unitário]]*Tabela15[[#This Row],[Qtd]],"")</f>
        <v/>
      </c>
      <c r="E20" s="88"/>
      <c r="F20" s="98"/>
      <c r="G20" s="98"/>
      <c r="H20" s="100" t="str">
        <f>IFERROR(VLOOKUP(vendas_maio[[#This Row],[Produto]],produtos,5,0),"")</f>
        <v/>
      </c>
      <c r="I20" s="101" t="str">
        <f>IFERROR(vendas_maio[[#This Row],[preço unitário]]*vendas_maio[[#This Row],[Qtd]],"")</f>
        <v/>
      </c>
      <c r="J20" s="88"/>
      <c r="M20" s="90"/>
    </row>
    <row r="21" spans="1:13" x14ac:dyDescent="0.3">
      <c r="A21" s="98"/>
      <c r="B21" s="99"/>
      <c r="C21" s="100" t="str">
        <f>IFERROR(VLOOKUP(Tabela15[[#This Row],[Produto]],produtos,3,0),"")</f>
        <v/>
      </c>
      <c r="D21" s="101" t="str">
        <f>IFERROR(Tabela15[[#This Row],[preço unitário]]*Tabela15[[#This Row],[Qtd]],"")</f>
        <v/>
      </c>
      <c r="E21" s="88"/>
      <c r="F21" s="98"/>
      <c r="G21" s="98"/>
      <c r="H21" s="100" t="str">
        <f>IFERROR(VLOOKUP(vendas_maio[[#This Row],[Produto]],produtos,5,0),"")</f>
        <v/>
      </c>
      <c r="I21" s="101" t="str">
        <f>IFERROR(vendas_maio[[#This Row],[preço unitário]]*vendas_maio[[#This Row],[Qtd]],"")</f>
        <v/>
      </c>
      <c r="J21" s="88"/>
      <c r="M21" s="90"/>
    </row>
    <row r="22" spans="1:13" x14ac:dyDescent="0.3">
      <c r="A22" s="98"/>
      <c r="B22" s="99"/>
      <c r="C22" s="100" t="str">
        <f>IFERROR(VLOOKUP(Tabela15[[#This Row],[Produto]],produtos,3,0),"")</f>
        <v/>
      </c>
      <c r="D22" s="101" t="str">
        <f>IFERROR(Tabela15[[#This Row],[preço unitário]]*Tabela15[[#This Row],[Qtd]],"")</f>
        <v/>
      </c>
      <c r="E22" s="88"/>
      <c r="F22" s="98"/>
      <c r="G22" s="98"/>
      <c r="H22" s="100" t="str">
        <f>IFERROR(VLOOKUP(vendas_maio[[#This Row],[Produto]],produtos,5,0),"")</f>
        <v/>
      </c>
      <c r="I22" s="101" t="str">
        <f>IFERROR(vendas_maio[[#This Row],[preço unitário]]*vendas_maio[[#This Row],[Qtd]],"")</f>
        <v/>
      </c>
      <c r="J22" s="88"/>
      <c r="M22" s="90"/>
    </row>
    <row r="23" spans="1:13" x14ac:dyDescent="0.3">
      <c r="A23" s="98"/>
      <c r="B23" s="99"/>
      <c r="C23" s="100" t="str">
        <f>IFERROR(VLOOKUP(Tabela15[[#This Row],[Produto]],produtos,3,0),"")</f>
        <v/>
      </c>
      <c r="D23" s="101" t="str">
        <f>IFERROR(Tabela15[[#This Row],[preço unitário]]*Tabela15[[#This Row],[Qtd]],"")</f>
        <v/>
      </c>
      <c r="E23" s="88"/>
      <c r="F23" s="98"/>
      <c r="G23" s="98"/>
      <c r="H23" s="100" t="str">
        <f>IFERROR(VLOOKUP(vendas_maio[[#This Row],[Produto]],produtos,5,0),"")</f>
        <v/>
      </c>
      <c r="I23" s="101" t="str">
        <f>IFERROR(vendas_maio[[#This Row],[preço unitário]]*vendas_maio[[#This Row],[Qtd]],"")</f>
        <v/>
      </c>
      <c r="J23" s="88"/>
      <c r="M23" s="90"/>
    </row>
    <row r="24" spans="1:13" x14ac:dyDescent="0.3">
      <c r="A24" s="98"/>
      <c r="B24" s="99"/>
      <c r="C24" s="100" t="str">
        <f>IFERROR(VLOOKUP(Tabela15[[#This Row],[Produto]],produtos,3,0),"")</f>
        <v/>
      </c>
      <c r="D24" s="101" t="str">
        <f>IFERROR(Tabela15[[#This Row],[preço unitário]]*Tabela15[[#This Row],[Qtd]],"")</f>
        <v/>
      </c>
      <c r="E24" s="88"/>
      <c r="F24" s="98"/>
      <c r="G24" s="98"/>
      <c r="H24" s="100" t="str">
        <f>IFERROR(VLOOKUP(vendas_maio[[#This Row],[Produto]],produtos,5,0),"")</f>
        <v/>
      </c>
      <c r="I24" s="101" t="str">
        <f>IFERROR(vendas_maio[[#This Row],[preço unitário]]*vendas_maio[[#This Row],[Qtd]],"")</f>
        <v/>
      </c>
      <c r="J24" s="88"/>
      <c r="M24" s="90"/>
    </row>
    <row r="25" spans="1:13" x14ac:dyDescent="0.3">
      <c r="A25" s="98"/>
      <c r="B25" s="99"/>
      <c r="C25" s="100" t="str">
        <f>IFERROR(VLOOKUP(Tabela15[[#This Row],[Produto]],produtos,3,0),"")</f>
        <v/>
      </c>
      <c r="D25" s="101" t="str">
        <f>IFERROR(Tabela15[[#This Row],[preço unitário]]*Tabela15[[#This Row],[Qtd]],"")</f>
        <v/>
      </c>
      <c r="E25" s="88"/>
      <c r="F25" s="98"/>
      <c r="G25" s="98"/>
      <c r="H25" s="100" t="str">
        <f>IFERROR(VLOOKUP(vendas_maio[[#This Row],[Produto]],produtos,5,0),"")</f>
        <v/>
      </c>
      <c r="I25" s="101" t="str">
        <f>IFERROR(vendas_maio[[#This Row],[preço unitário]]*vendas_maio[[#This Row],[Qtd]],"")</f>
        <v/>
      </c>
      <c r="J25" s="88"/>
      <c r="M25" s="90"/>
    </row>
    <row r="26" spans="1:13" x14ac:dyDescent="0.3">
      <c r="A26" s="98"/>
      <c r="B26" s="99"/>
      <c r="C26" s="100" t="str">
        <f>IFERROR(VLOOKUP(Tabela15[[#This Row],[Produto]],produtos,3,0),"")</f>
        <v/>
      </c>
      <c r="D26" s="101" t="str">
        <f>IFERROR(Tabela15[[#This Row],[preço unitário]]*Tabela15[[#This Row],[Qtd]],"")</f>
        <v/>
      </c>
      <c r="E26" s="88"/>
      <c r="F26" s="98"/>
      <c r="G26" s="98"/>
      <c r="H26" s="100" t="str">
        <f>IFERROR(VLOOKUP(vendas_maio[[#This Row],[Produto]],produtos,5,0),"")</f>
        <v/>
      </c>
      <c r="I26" s="101" t="str">
        <f>IFERROR(vendas_maio[[#This Row],[preço unitário]]*vendas_maio[[#This Row],[Qtd]],"")</f>
        <v/>
      </c>
      <c r="J26" s="88"/>
      <c r="M26" s="90"/>
    </row>
    <row r="27" spans="1:13" x14ac:dyDescent="0.3">
      <c r="A27" s="98"/>
      <c r="B27" s="99"/>
      <c r="C27" s="100" t="str">
        <f>IFERROR(VLOOKUP(Tabela15[[#This Row],[Produto]],produtos,3,0),"")</f>
        <v/>
      </c>
      <c r="D27" s="101" t="str">
        <f>IFERROR(Tabela15[[#This Row],[preço unitário]]*Tabela15[[#This Row],[Qtd]],"")</f>
        <v/>
      </c>
      <c r="E27" s="88"/>
      <c r="F27" s="98"/>
      <c r="G27" s="98"/>
      <c r="H27" s="100" t="str">
        <f>IFERROR(VLOOKUP(vendas_maio[[#This Row],[Produto]],produtos,5,0),"")</f>
        <v/>
      </c>
      <c r="I27" s="101" t="str">
        <f>IFERROR(vendas_maio[[#This Row],[preço unitário]]*vendas_maio[[#This Row],[Qtd]],"")</f>
        <v/>
      </c>
      <c r="J27" s="88"/>
      <c r="M27" s="90"/>
    </row>
    <row r="28" spans="1:13" x14ac:dyDescent="0.3">
      <c r="A28" s="98"/>
      <c r="B28" s="99"/>
      <c r="C28" s="100" t="str">
        <f>IFERROR(VLOOKUP(Tabela15[[#This Row],[Produto]],produtos,3,0),"")</f>
        <v/>
      </c>
      <c r="D28" s="101" t="str">
        <f>IFERROR(Tabela15[[#This Row],[preço unitário]]*Tabela15[[#This Row],[Qtd]],"")</f>
        <v/>
      </c>
      <c r="E28" s="88"/>
      <c r="F28" s="98"/>
      <c r="G28" s="98"/>
      <c r="H28" s="100" t="str">
        <f>IFERROR(VLOOKUP(vendas_maio[[#This Row],[Produto]],produtos,5,0),"")</f>
        <v/>
      </c>
      <c r="I28" s="101" t="str">
        <f>IFERROR(vendas_maio[[#This Row],[preço unitário]]*vendas_maio[[#This Row],[Qtd]],"")</f>
        <v/>
      </c>
      <c r="J28" s="88"/>
      <c r="M28" s="90"/>
    </row>
    <row r="29" spans="1:13" x14ac:dyDescent="0.3">
      <c r="A29" s="98"/>
      <c r="B29" s="99"/>
      <c r="C29" s="100" t="str">
        <f>IFERROR(VLOOKUP(Tabela15[[#This Row],[Produto]],produtos,3,0),"")</f>
        <v/>
      </c>
      <c r="D29" s="101" t="str">
        <f>IFERROR(Tabela15[[#This Row],[preço unitário]]*Tabela15[[#This Row],[Qtd]],"")</f>
        <v/>
      </c>
      <c r="E29" s="88"/>
      <c r="F29" s="98"/>
      <c r="G29" s="98"/>
      <c r="H29" s="100" t="str">
        <f>IFERROR(VLOOKUP(vendas_maio[[#This Row],[Produto]],produtos,5,0),"")</f>
        <v/>
      </c>
      <c r="I29" s="101" t="str">
        <f>IFERROR(vendas_maio[[#This Row],[preço unitário]]*vendas_maio[[#This Row],[Qtd]],"")</f>
        <v/>
      </c>
      <c r="J29" s="88"/>
      <c r="M29" s="90"/>
    </row>
    <row r="30" spans="1:13" x14ac:dyDescent="0.3">
      <c r="A30" s="98"/>
      <c r="B30" s="99"/>
      <c r="C30" s="100" t="str">
        <f>IFERROR(VLOOKUP(Tabela15[[#This Row],[Produto]],produtos,3,0),"")</f>
        <v/>
      </c>
      <c r="D30" s="101" t="str">
        <f>IFERROR(Tabela15[[#This Row],[preço unitário]]*Tabela15[[#This Row],[Qtd]],"")</f>
        <v/>
      </c>
      <c r="E30" s="88"/>
      <c r="F30" s="98"/>
      <c r="G30" s="98"/>
      <c r="H30" s="100" t="str">
        <f>IFERROR(VLOOKUP(vendas_maio[[#This Row],[Produto]],produtos,5,0),"")</f>
        <v/>
      </c>
      <c r="I30" s="101" t="str">
        <f>IFERROR(vendas_maio[[#This Row],[preço unitário]]*vendas_maio[[#This Row],[Qtd]],"")</f>
        <v/>
      </c>
      <c r="J30" s="88"/>
      <c r="M30" s="90"/>
    </row>
    <row r="31" spans="1:13" x14ac:dyDescent="0.3">
      <c r="A31" s="98"/>
      <c r="B31" s="99"/>
      <c r="C31" s="100" t="str">
        <f>IFERROR(VLOOKUP(Tabela15[[#This Row],[Produto]],produtos,3,0),"")</f>
        <v/>
      </c>
      <c r="D31" s="101" t="str">
        <f>IFERROR(Tabela15[[#This Row],[preço unitário]]*Tabela15[[#This Row],[Qtd]],"")</f>
        <v/>
      </c>
      <c r="E31" s="88"/>
      <c r="F31" s="98"/>
      <c r="G31" s="98"/>
      <c r="H31" s="100" t="str">
        <f>IFERROR(VLOOKUP(vendas_maio[[#This Row],[Produto]],produtos,5,0),"")</f>
        <v/>
      </c>
      <c r="I31" s="101" t="str">
        <f>IFERROR(vendas_maio[[#This Row],[preço unitário]]*vendas_maio[[#This Row],[Qtd]],"")</f>
        <v/>
      </c>
      <c r="J31" s="88"/>
      <c r="M31" s="90"/>
    </row>
    <row r="32" spans="1:13" x14ac:dyDescent="0.3">
      <c r="A32" s="98"/>
      <c r="B32" s="99"/>
      <c r="C32" s="100" t="str">
        <f>IFERROR(VLOOKUP(Tabela15[[#This Row],[Produto]],produtos,3,0),"")</f>
        <v/>
      </c>
      <c r="D32" s="101" t="str">
        <f>IFERROR(Tabela15[[#This Row],[preço unitário]]*Tabela15[[#This Row],[Qtd]],"")</f>
        <v/>
      </c>
      <c r="E32" s="88"/>
      <c r="F32" s="98"/>
      <c r="G32" s="98"/>
      <c r="H32" s="100" t="str">
        <f>IFERROR(VLOOKUP(vendas_maio[[#This Row],[Produto]],produtos,5,0),"")</f>
        <v/>
      </c>
      <c r="I32" s="101" t="str">
        <f>IFERROR(vendas_maio[[#This Row],[preço unitário]]*vendas_maio[[#This Row],[Qtd]],"")</f>
        <v/>
      </c>
      <c r="J32" s="88"/>
      <c r="M32" s="90"/>
    </row>
    <row r="33" spans="1:13" x14ac:dyDescent="0.3">
      <c r="A33" s="98"/>
      <c r="B33" s="99"/>
      <c r="C33" s="100" t="str">
        <f>IFERROR(VLOOKUP(Tabela15[[#This Row],[Produto]],produtos,3,0),"")</f>
        <v/>
      </c>
      <c r="D33" s="101" t="str">
        <f>IFERROR(Tabela15[[#This Row],[preço unitário]]*Tabela15[[#This Row],[Qtd]],"")</f>
        <v/>
      </c>
      <c r="E33" s="88"/>
      <c r="F33" s="98"/>
      <c r="G33" s="98"/>
      <c r="H33" s="100" t="str">
        <f>IFERROR(VLOOKUP(vendas_maio[[#This Row],[Produto]],produtos,5,0),"")</f>
        <v/>
      </c>
      <c r="I33" s="101" t="str">
        <f>IFERROR(vendas_maio[[#This Row],[preço unitário]]*vendas_maio[[#This Row],[Qtd]],"")</f>
        <v/>
      </c>
      <c r="J33" s="88"/>
      <c r="M33" s="90"/>
    </row>
    <row r="34" spans="1:13" x14ac:dyDescent="0.3">
      <c r="A34" s="98"/>
      <c r="B34" s="99"/>
      <c r="C34" s="100" t="str">
        <f>IFERROR(VLOOKUP(Tabela15[[#This Row],[Produto]],produtos,3,0),"")</f>
        <v/>
      </c>
      <c r="D34" s="101" t="str">
        <f>IFERROR(Tabela15[[#This Row],[preço unitário]]*Tabela15[[#This Row],[Qtd]],"")</f>
        <v/>
      </c>
      <c r="E34" s="88"/>
      <c r="F34" s="98"/>
      <c r="G34" s="98"/>
      <c r="H34" s="100" t="str">
        <f>IFERROR(VLOOKUP(vendas_maio[[#This Row],[Produto]],produtos,5,0),"")</f>
        <v/>
      </c>
      <c r="I34" s="101" t="str">
        <f>IFERROR(vendas_maio[[#This Row],[preço unitário]]*vendas_maio[[#This Row],[Qtd]],"")</f>
        <v/>
      </c>
      <c r="J34" s="88"/>
      <c r="M34" s="90"/>
    </row>
    <row r="35" spans="1:13" x14ac:dyDescent="0.3">
      <c r="A35" s="98"/>
      <c r="B35" s="99"/>
      <c r="C35" s="100" t="str">
        <f>IFERROR(VLOOKUP(Tabela15[[#This Row],[Produto]],produtos,3,0),"")</f>
        <v/>
      </c>
      <c r="D35" s="101" t="str">
        <f>IFERROR(Tabela15[[#This Row],[preço unitário]]*Tabela15[[#This Row],[Qtd]],"")</f>
        <v/>
      </c>
      <c r="E35" s="88"/>
      <c r="F35" s="98"/>
      <c r="G35" s="98"/>
      <c r="H35" s="100" t="str">
        <f>IFERROR(VLOOKUP(vendas_maio[[#This Row],[Produto]],produtos,5,0),"")</f>
        <v/>
      </c>
      <c r="I35" s="101" t="str">
        <f>IFERROR(vendas_maio[[#This Row],[preço unitário]]*vendas_maio[[#This Row],[Qtd]],"")</f>
        <v/>
      </c>
      <c r="J35" s="88"/>
      <c r="M35" s="90"/>
    </row>
    <row r="36" spans="1:13" x14ac:dyDescent="0.3">
      <c r="A36" s="98"/>
      <c r="B36" s="99"/>
      <c r="C36" s="100" t="str">
        <f>IFERROR(VLOOKUP(Tabela15[[#This Row],[Produto]],produtos,3,0),"")</f>
        <v/>
      </c>
      <c r="D36" s="101" t="str">
        <f>IFERROR(Tabela15[[#This Row],[preço unitário]]*Tabela15[[#This Row],[Qtd]],"")</f>
        <v/>
      </c>
      <c r="E36" s="88"/>
      <c r="F36" s="98"/>
      <c r="G36" s="98"/>
      <c r="H36" s="100" t="str">
        <f>IFERROR(VLOOKUP(vendas_maio[[#This Row],[Produto]],produtos,5,0),"")</f>
        <v/>
      </c>
      <c r="I36" s="101" t="str">
        <f>IFERROR(vendas_maio[[#This Row],[preço unitário]]*vendas_maio[[#This Row],[Qtd]],"")</f>
        <v/>
      </c>
      <c r="J36" s="88"/>
      <c r="M36" s="90"/>
    </row>
    <row r="37" spans="1:13" x14ac:dyDescent="0.3">
      <c r="A37" s="98"/>
      <c r="B37" s="99"/>
      <c r="C37" s="100" t="str">
        <f>IFERROR(VLOOKUP(Tabela15[[#This Row],[Produto]],produtos,3,0),"")</f>
        <v/>
      </c>
      <c r="D37" s="101" t="str">
        <f>IFERROR(Tabela15[[#This Row],[preço unitário]]*Tabela15[[#This Row],[Qtd]],"")</f>
        <v/>
      </c>
      <c r="E37" s="88"/>
      <c r="F37" s="98"/>
      <c r="G37" s="98"/>
      <c r="H37" s="100" t="str">
        <f>IFERROR(VLOOKUP(vendas_maio[[#This Row],[Produto]],produtos,5,0),"")</f>
        <v/>
      </c>
      <c r="I37" s="101" t="str">
        <f>IFERROR(vendas_maio[[#This Row],[preço unitário]]*vendas_maio[[#This Row],[Qtd]],"")</f>
        <v/>
      </c>
      <c r="J37" s="88"/>
      <c r="M37" s="90"/>
    </row>
    <row r="38" spans="1:13" x14ac:dyDescent="0.3">
      <c r="A38" s="98"/>
      <c r="B38" s="99"/>
      <c r="C38" s="100" t="str">
        <f>IFERROR(VLOOKUP(Tabela15[[#This Row],[Produto]],produtos,3,0),"")</f>
        <v/>
      </c>
      <c r="D38" s="101" t="str">
        <f>IFERROR(Tabela15[[#This Row],[preço unitário]]*Tabela15[[#This Row],[Qtd]],"")</f>
        <v/>
      </c>
      <c r="E38" s="88"/>
      <c r="F38" s="98"/>
      <c r="G38" s="98"/>
      <c r="H38" s="100" t="str">
        <f>IFERROR(VLOOKUP(vendas_maio[[#This Row],[Produto]],produtos,5,0),"")</f>
        <v/>
      </c>
      <c r="I38" s="101" t="str">
        <f>IFERROR(vendas_maio[[#This Row],[preço unitário]]*vendas_maio[[#This Row],[Qtd]],"")</f>
        <v/>
      </c>
      <c r="J38" s="88"/>
      <c r="M38" s="90"/>
    </row>
    <row r="39" spans="1:13" x14ac:dyDescent="0.3">
      <c r="A39" s="98"/>
      <c r="B39" s="99"/>
      <c r="C39" s="100" t="str">
        <f>IFERROR(VLOOKUP(Tabela15[[#This Row],[Produto]],produtos,3,0),"")</f>
        <v/>
      </c>
      <c r="D39" s="101" t="str">
        <f>IFERROR(Tabela15[[#This Row],[preço unitário]]*Tabela15[[#This Row],[Qtd]],"")</f>
        <v/>
      </c>
      <c r="E39" s="88"/>
      <c r="F39" s="98"/>
      <c r="G39" s="98"/>
      <c r="H39" s="100" t="str">
        <f>IFERROR(VLOOKUP(vendas_maio[[#This Row],[Produto]],produtos,5,0),"")</f>
        <v/>
      </c>
      <c r="I39" s="101" t="str">
        <f>IFERROR(vendas_maio[[#This Row],[preço unitário]]*vendas_maio[[#This Row],[Qtd]],"")</f>
        <v/>
      </c>
      <c r="J39" s="88"/>
      <c r="M39" s="90"/>
    </row>
    <row r="40" spans="1:13" x14ac:dyDescent="0.3">
      <c r="A40" s="98"/>
      <c r="B40" s="99"/>
      <c r="C40" s="100" t="str">
        <f>IFERROR(VLOOKUP(Tabela15[[#This Row],[Produto]],produtos,3,0),"")</f>
        <v/>
      </c>
      <c r="D40" s="101" t="str">
        <f>IFERROR(Tabela15[[#This Row],[preço unitário]]*Tabela15[[#This Row],[Qtd]],"")</f>
        <v/>
      </c>
      <c r="F40" s="98"/>
      <c r="G40" s="98"/>
      <c r="H40" s="100" t="str">
        <f>IFERROR(VLOOKUP(vendas_maio[[#This Row],[Produto]],produtos,5,0),"")</f>
        <v/>
      </c>
      <c r="I40" s="101" t="str">
        <f>IFERROR(vendas_maio[[#This Row],[preço unitário]]*vendas_maio[[#This Row],[Qtd]],"")</f>
        <v/>
      </c>
      <c r="M40" s="90"/>
    </row>
    <row r="41" spans="1:13" x14ac:dyDescent="0.3">
      <c r="A41" s="98"/>
      <c r="B41" s="99"/>
      <c r="C41" s="100" t="str">
        <f>IFERROR(VLOOKUP(Tabela15[[#This Row],[Produto]],produtos,3,0),"")</f>
        <v/>
      </c>
      <c r="D41" s="101" t="str">
        <f>IFERROR(Tabela15[[#This Row],[preço unitário]]*Tabela15[[#This Row],[Qtd]],"")</f>
        <v/>
      </c>
      <c r="F41" s="98"/>
      <c r="G41" s="98"/>
      <c r="H41" s="100" t="str">
        <f>IFERROR(VLOOKUP(vendas_maio[[#This Row],[Produto]],produtos,5,0),"")</f>
        <v/>
      </c>
      <c r="I41" s="101" t="str">
        <f>IFERROR(vendas_maio[[#This Row],[preço unitário]]*vendas_maio[[#This Row],[Qtd]],"")</f>
        <v/>
      </c>
      <c r="M41" s="90"/>
    </row>
    <row r="42" spans="1:13" x14ac:dyDescent="0.3">
      <c r="A42" s="98"/>
      <c r="B42" s="99"/>
      <c r="C42" s="100" t="str">
        <f>IFERROR(VLOOKUP(Tabela15[[#This Row],[Produto]],produtos,3,0),"")</f>
        <v/>
      </c>
      <c r="D42" s="101" t="str">
        <f>IFERROR(Tabela15[[#This Row],[preço unitário]]*Tabela15[[#This Row],[Qtd]],"")</f>
        <v/>
      </c>
      <c r="F42" s="98"/>
      <c r="G42" s="98"/>
      <c r="H42" s="100" t="str">
        <f>IFERROR(VLOOKUP(vendas_maio[[#This Row],[Produto]],produtos,5,0),"")</f>
        <v/>
      </c>
      <c r="I42" s="101" t="str">
        <f>IFERROR(vendas_maio[[#This Row],[preço unitário]]*vendas_maio[[#This Row],[Qtd]],"")</f>
        <v/>
      </c>
      <c r="M42" s="90"/>
    </row>
    <row r="43" spans="1:13" x14ac:dyDescent="0.3">
      <c r="A43" s="98"/>
      <c r="B43" s="99"/>
      <c r="C43" s="100" t="str">
        <f>IFERROR(VLOOKUP(Tabela15[[#This Row],[Produto]],produtos,3,0),"")</f>
        <v/>
      </c>
      <c r="D43" s="101" t="str">
        <f>IFERROR(Tabela15[[#This Row],[preço unitário]]*Tabela15[[#This Row],[Qtd]],"")</f>
        <v/>
      </c>
      <c r="F43" s="98"/>
      <c r="G43" s="98"/>
      <c r="H43" s="100" t="str">
        <f>IFERROR(VLOOKUP(vendas_maio[[#This Row],[Produto]],produtos,5,0),"")</f>
        <v/>
      </c>
      <c r="I43" s="101" t="str">
        <f>IFERROR(vendas_maio[[#This Row],[preço unitário]]*vendas_maio[[#This Row],[Qtd]],"")</f>
        <v/>
      </c>
      <c r="M43" s="90"/>
    </row>
    <row r="44" spans="1:13" x14ac:dyDescent="0.3">
      <c r="A44" s="98"/>
      <c r="B44" s="99"/>
      <c r="C44" s="100" t="str">
        <f>IFERROR(VLOOKUP(Tabela15[[#This Row],[Produto]],produtos,3,0),"")</f>
        <v/>
      </c>
      <c r="D44" s="101" t="str">
        <f>IFERROR(Tabela15[[#This Row],[preço unitário]]*Tabela15[[#This Row],[Qtd]],"")</f>
        <v/>
      </c>
      <c r="F44" s="98"/>
      <c r="G44" s="98"/>
      <c r="H44" s="100" t="str">
        <f>IFERROR(VLOOKUP(vendas_maio[[#This Row],[Produto]],produtos,5,0),"")</f>
        <v/>
      </c>
      <c r="I44" s="101" t="str">
        <f>IFERROR(vendas_maio[[#This Row],[preço unitário]]*vendas_maio[[#This Row],[Qtd]],"")</f>
        <v/>
      </c>
      <c r="M44" s="90"/>
    </row>
    <row r="45" spans="1:13" x14ac:dyDescent="0.3">
      <c r="A45" s="98"/>
      <c r="B45" s="99"/>
      <c r="C45" s="100" t="str">
        <f>IFERROR(VLOOKUP(Tabela15[[#This Row],[Produto]],produtos,3,0),"")</f>
        <v/>
      </c>
      <c r="D45" s="101" t="str">
        <f>IFERROR(Tabela15[[#This Row],[preço unitário]]*Tabela15[[#This Row],[Qtd]],"")</f>
        <v/>
      </c>
      <c r="F45" s="98"/>
      <c r="G45" s="98"/>
      <c r="H45" s="100" t="str">
        <f>IFERROR(VLOOKUP(vendas_maio[[#This Row],[Produto]],produtos,5,0),"")</f>
        <v/>
      </c>
      <c r="I45" s="101" t="str">
        <f>IFERROR(vendas_maio[[#This Row],[preço unitário]]*vendas_maio[[#This Row],[Qtd]],"")</f>
        <v/>
      </c>
      <c r="M45" s="90"/>
    </row>
    <row r="46" spans="1:13" x14ac:dyDescent="0.3">
      <c r="A46" s="98"/>
      <c r="B46" s="99"/>
      <c r="C46" s="100" t="str">
        <f>IFERROR(VLOOKUP(Tabela15[[#This Row],[Produto]],produtos,3,0),"")</f>
        <v/>
      </c>
      <c r="D46" s="101" t="str">
        <f>IFERROR(Tabela15[[#This Row],[preço unitário]]*Tabela15[[#This Row],[Qtd]],"")</f>
        <v/>
      </c>
      <c r="F46" s="98"/>
      <c r="G46" s="98"/>
      <c r="H46" s="100" t="str">
        <f>IFERROR(VLOOKUP(vendas_maio[[#This Row],[Produto]],produtos,5,0),"")</f>
        <v/>
      </c>
      <c r="I46" s="101" t="str">
        <f>IFERROR(vendas_maio[[#This Row],[preço unitário]]*vendas_maio[[#This Row],[Qtd]],"")</f>
        <v/>
      </c>
      <c r="M46" s="90"/>
    </row>
    <row r="47" spans="1:13" x14ac:dyDescent="0.3">
      <c r="A47" s="98"/>
      <c r="B47" s="99"/>
      <c r="C47" s="100" t="str">
        <f>IFERROR(VLOOKUP(Tabela15[[#This Row],[Produto]],produtos,3,0),"")</f>
        <v/>
      </c>
      <c r="D47" s="101" t="str">
        <f>IFERROR(Tabela15[[#This Row],[preço unitário]]*Tabela15[[#This Row],[Qtd]],"")</f>
        <v/>
      </c>
      <c r="F47" s="98"/>
      <c r="G47" s="98"/>
      <c r="H47" s="100" t="str">
        <f>IFERROR(VLOOKUP(vendas_maio[[#This Row],[Produto]],produtos,5,0),"")</f>
        <v/>
      </c>
      <c r="I47" s="101" t="str">
        <f>IFERROR(vendas_maio[[#This Row],[preço unitário]]*vendas_maio[[#This Row],[Qtd]],"")</f>
        <v/>
      </c>
      <c r="M47" s="90"/>
    </row>
    <row r="48" spans="1:13" x14ac:dyDescent="0.3">
      <c r="A48" s="98"/>
      <c r="B48" s="99"/>
      <c r="C48" s="100" t="str">
        <f>IFERROR(VLOOKUP(Tabela15[[#This Row],[Produto]],produtos,3,0),"")</f>
        <v/>
      </c>
      <c r="D48" s="101" t="str">
        <f>IFERROR(Tabela15[[#This Row],[preço unitário]]*Tabela15[[#This Row],[Qtd]],"")</f>
        <v/>
      </c>
      <c r="F48" s="98"/>
      <c r="G48" s="98"/>
      <c r="H48" s="100" t="str">
        <f>IFERROR(VLOOKUP(vendas_maio[[#This Row],[Produto]],produtos,5,0),"")</f>
        <v/>
      </c>
      <c r="I48" s="101" t="str">
        <f>IFERROR(vendas_maio[[#This Row],[preço unitário]]*vendas_maio[[#This Row],[Qtd]],"")</f>
        <v/>
      </c>
      <c r="M48" s="90"/>
    </row>
    <row r="49" spans="1:13" x14ac:dyDescent="0.3">
      <c r="A49" s="98"/>
      <c r="B49" s="99"/>
      <c r="C49" s="100" t="str">
        <f>IFERROR(VLOOKUP(Tabela15[[#This Row],[Produto]],produtos,3,0),"")</f>
        <v/>
      </c>
      <c r="D49" s="101" t="str">
        <f>IFERROR(Tabela15[[#This Row],[preço unitário]]*Tabela15[[#This Row],[Qtd]],"")</f>
        <v/>
      </c>
      <c r="F49" s="98"/>
      <c r="G49" s="98"/>
      <c r="H49" s="100" t="str">
        <f>IFERROR(VLOOKUP(vendas_maio[[#This Row],[Produto]],produtos,5,0),"")</f>
        <v/>
      </c>
      <c r="I49" s="101" t="str">
        <f>IFERROR(vendas_maio[[#This Row],[preço unitário]]*vendas_maio[[#This Row],[Qtd]],"")</f>
        <v/>
      </c>
      <c r="M49" s="90"/>
    </row>
    <row r="50" spans="1:13" x14ac:dyDescent="0.3">
      <c r="A50" s="98"/>
      <c r="B50" s="99"/>
      <c r="C50" s="100" t="str">
        <f>IFERROR(VLOOKUP(Tabela15[[#This Row],[Produto]],produtos,3,0),"")</f>
        <v/>
      </c>
      <c r="D50" s="101" t="str">
        <f>IFERROR(Tabela15[[#This Row],[preço unitário]]*Tabela15[[#This Row],[Qtd]],"")</f>
        <v/>
      </c>
      <c r="F50" s="98"/>
      <c r="G50" s="98"/>
      <c r="H50" s="100" t="str">
        <f>IFERROR(VLOOKUP(vendas_maio[[#This Row],[Produto]],produtos,5,0),"")</f>
        <v/>
      </c>
      <c r="I50" s="101" t="str">
        <f>IFERROR(vendas_maio[[#This Row],[preço unitário]]*vendas_maio[[#This Row],[Qtd]],"")</f>
        <v/>
      </c>
      <c r="M50" s="90"/>
    </row>
    <row r="51" spans="1:13" x14ac:dyDescent="0.3">
      <c r="A51" s="98"/>
      <c r="B51" s="99"/>
      <c r="C51" s="100" t="str">
        <f>IFERROR(VLOOKUP(Tabela15[[#This Row],[Produto]],produtos,3,0),"")</f>
        <v/>
      </c>
      <c r="D51" s="101" t="str">
        <f>IFERROR(Tabela15[[#This Row],[preço unitário]]*Tabela15[[#This Row],[Qtd]],"")</f>
        <v/>
      </c>
      <c r="F51" s="98"/>
      <c r="G51" s="98"/>
      <c r="H51" s="100" t="str">
        <f>IFERROR(VLOOKUP(vendas_maio[[#This Row],[Produto]],produtos,5,0),"")</f>
        <v/>
      </c>
      <c r="I51" s="101" t="str">
        <f>IFERROR(vendas_maio[[#This Row],[preço unitário]]*vendas_maio[[#This Row],[Qtd]],"")</f>
        <v/>
      </c>
      <c r="M51" s="90"/>
    </row>
    <row r="52" spans="1:13" x14ac:dyDescent="0.3">
      <c r="A52" s="98"/>
      <c r="B52" s="99"/>
      <c r="C52" s="100" t="str">
        <f>IFERROR(VLOOKUP(Tabela15[[#This Row],[Produto]],produtos,3,0),"")</f>
        <v/>
      </c>
      <c r="D52" s="101" t="str">
        <f>IFERROR(Tabela15[[#This Row],[preço unitário]]*Tabela15[[#This Row],[Qtd]],"")</f>
        <v/>
      </c>
      <c r="F52" s="98"/>
      <c r="G52" s="98"/>
      <c r="H52" s="100" t="str">
        <f>IFERROR(VLOOKUP(vendas_maio[[#This Row],[Produto]],produtos,5,0),"")</f>
        <v/>
      </c>
      <c r="I52" s="101" t="str">
        <f>IFERROR(vendas_maio[[#This Row],[preço unitário]]*vendas_maio[[#This Row],[Qtd]],"")</f>
        <v/>
      </c>
      <c r="M52" s="90"/>
    </row>
    <row r="53" spans="1:13" x14ac:dyDescent="0.3">
      <c r="A53" s="98"/>
      <c r="B53" s="99"/>
      <c r="C53" s="100" t="str">
        <f>IFERROR(VLOOKUP(Tabela15[[#This Row],[Produto]],produtos,3,0),"")</f>
        <v/>
      </c>
      <c r="D53" s="101" t="str">
        <f>IFERROR(Tabela15[[#This Row],[preço unitário]]*Tabela15[[#This Row],[Qtd]],"")</f>
        <v/>
      </c>
      <c r="F53" s="98"/>
      <c r="G53" s="98"/>
      <c r="H53" s="100" t="str">
        <f>IFERROR(VLOOKUP(vendas_maio[[#This Row],[Produto]],produtos,5,0),"")</f>
        <v/>
      </c>
      <c r="I53" s="101" t="str">
        <f>IFERROR(vendas_maio[[#This Row],[preço unitário]]*vendas_maio[[#This Row],[Qtd]],"")</f>
        <v/>
      </c>
      <c r="M53" s="90"/>
    </row>
    <row r="54" spans="1:13" x14ac:dyDescent="0.3">
      <c r="A54" s="98"/>
      <c r="B54" s="99"/>
      <c r="C54" s="100" t="str">
        <f>IFERROR(VLOOKUP(Tabela15[[#This Row],[Produto]],produtos,3,0),"")</f>
        <v/>
      </c>
      <c r="D54" s="101" t="str">
        <f>IFERROR(Tabela15[[#This Row],[preço unitário]]*Tabela15[[#This Row],[Qtd]],"")</f>
        <v/>
      </c>
      <c r="F54" s="98"/>
      <c r="G54" s="98"/>
      <c r="H54" s="100" t="str">
        <f>IFERROR(VLOOKUP(vendas_maio[[#This Row],[Produto]],produtos,5,0),"")</f>
        <v/>
      </c>
      <c r="I54" s="101" t="str">
        <f>IFERROR(vendas_maio[[#This Row],[preço unitário]]*vendas_maio[[#This Row],[Qtd]],"")</f>
        <v/>
      </c>
      <c r="M54" s="90"/>
    </row>
    <row r="55" spans="1:13" x14ac:dyDescent="0.3">
      <c r="A55" s="98"/>
      <c r="B55" s="99"/>
      <c r="C55" s="100" t="str">
        <f>IFERROR(VLOOKUP(Tabela15[[#This Row],[Produto]],produtos,3,0),"")</f>
        <v/>
      </c>
      <c r="D55" s="101" t="str">
        <f>IFERROR(Tabela15[[#This Row],[preço unitário]]*Tabela15[[#This Row],[Qtd]],"")</f>
        <v/>
      </c>
      <c r="F55" s="98"/>
      <c r="G55" s="98"/>
      <c r="H55" s="100" t="str">
        <f>IFERROR(VLOOKUP(vendas_maio[[#This Row],[Produto]],produtos,5,0),"")</f>
        <v/>
      </c>
      <c r="I55" s="101" t="str">
        <f>IFERROR(vendas_maio[[#This Row],[preço unitário]]*vendas_maio[[#This Row],[Qtd]],"")</f>
        <v/>
      </c>
      <c r="M55" s="90"/>
    </row>
    <row r="56" spans="1:13" x14ac:dyDescent="0.3">
      <c r="A56" s="98"/>
      <c r="B56" s="99"/>
      <c r="C56" s="100" t="str">
        <f>IFERROR(VLOOKUP(Tabela15[[#This Row],[Produto]],produtos,3,0),"")</f>
        <v/>
      </c>
      <c r="D56" s="101" t="str">
        <f>IFERROR(Tabela15[[#This Row],[preço unitário]]*Tabela15[[#This Row],[Qtd]],"")</f>
        <v/>
      </c>
      <c r="F56" s="98"/>
      <c r="G56" s="98"/>
      <c r="H56" s="100" t="str">
        <f>IFERROR(VLOOKUP(vendas_maio[[#This Row],[Produto]],produtos,5,0),"")</f>
        <v/>
      </c>
      <c r="I56" s="101" t="str">
        <f>IFERROR(vendas_maio[[#This Row],[preço unitário]]*vendas_maio[[#This Row],[Qtd]],"")</f>
        <v/>
      </c>
      <c r="M56" s="90"/>
    </row>
    <row r="57" spans="1:13" x14ac:dyDescent="0.3">
      <c r="A57" s="98"/>
      <c r="B57" s="99"/>
      <c r="C57" s="100" t="str">
        <f>IFERROR(VLOOKUP(Tabela15[[#This Row],[Produto]],produtos,3,0),"")</f>
        <v/>
      </c>
      <c r="D57" s="101" t="str">
        <f>IFERROR(Tabela15[[#This Row],[preço unitário]]*Tabela15[[#This Row],[Qtd]],"")</f>
        <v/>
      </c>
      <c r="F57" s="98"/>
      <c r="G57" s="98"/>
      <c r="H57" s="100" t="str">
        <f>IFERROR(VLOOKUP(vendas_maio[[#This Row],[Produto]],produtos,5,0),"")</f>
        <v/>
      </c>
      <c r="I57" s="101" t="str">
        <f>IFERROR(vendas_maio[[#This Row],[preço unitário]]*vendas_maio[[#This Row],[Qtd]],"")</f>
        <v/>
      </c>
      <c r="M57" s="90"/>
    </row>
    <row r="58" spans="1:13" x14ac:dyDescent="0.3">
      <c r="A58" s="98"/>
      <c r="B58" s="99"/>
      <c r="C58" s="100" t="str">
        <f>IFERROR(VLOOKUP(Tabela15[[#This Row],[Produto]],produtos,3,0),"")</f>
        <v/>
      </c>
      <c r="D58" s="101" t="str">
        <f>IFERROR(Tabela15[[#This Row],[preço unitário]]*Tabela15[[#This Row],[Qtd]],"")</f>
        <v/>
      </c>
      <c r="F58" s="98"/>
      <c r="G58" s="98"/>
      <c r="H58" s="100" t="str">
        <f>IFERROR(VLOOKUP(vendas_maio[[#This Row],[Produto]],produtos,5,0),"")</f>
        <v/>
      </c>
      <c r="I58" s="101" t="str">
        <f>IFERROR(vendas_maio[[#This Row],[preço unitário]]*vendas_maio[[#This Row],[Qtd]],"")</f>
        <v/>
      </c>
      <c r="M58" s="90"/>
    </row>
    <row r="59" spans="1:13" x14ac:dyDescent="0.3">
      <c r="A59" s="98"/>
      <c r="B59" s="99"/>
      <c r="C59" s="100" t="str">
        <f>IFERROR(VLOOKUP(Tabela15[[#This Row],[Produto]],produtos,3,0),"")</f>
        <v/>
      </c>
      <c r="D59" s="101" t="str">
        <f>IFERROR(Tabela15[[#This Row],[preço unitário]]*Tabela15[[#This Row],[Qtd]],"")</f>
        <v/>
      </c>
      <c r="F59" s="98"/>
      <c r="G59" s="98"/>
      <c r="H59" s="100" t="str">
        <f>IFERROR(VLOOKUP(vendas_maio[[#This Row],[Produto]],produtos,5,0),"")</f>
        <v/>
      </c>
      <c r="I59" s="101" t="str">
        <f>IFERROR(vendas_maio[[#This Row],[preço unitário]]*vendas_maio[[#This Row],[Qtd]],"")</f>
        <v/>
      </c>
      <c r="M59" s="90"/>
    </row>
    <row r="60" spans="1:13" x14ac:dyDescent="0.3">
      <c r="A60" s="98"/>
      <c r="B60" s="99"/>
      <c r="C60" s="100" t="str">
        <f>IFERROR(VLOOKUP(Tabela15[[#This Row],[Produto]],produtos,3,0),"")</f>
        <v/>
      </c>
      <c r="D60" s="101" t="str">
        <f>IFERROR(Tabela15[[#This Row],[preço unitário]]*Tabela15[[#This Row],[Qtd]],"")</f>
        <v/>
      </c>
      <c r="F60" s="98"/>
      <c r="G60" s="98"/>
      <c r="H60" s="100" t="str">
        <f>IFERROR(VLOOKUP(vendas_maio[[#This Row],[Produto]],produtos,5,0),"")</f>
        <v/>
      </c>
      <c r="I60" s="101" t="str">
        <f>IFERROR(vendas_maio[[#This Row],[preço unitário]]*vendas_maio[[#This Row],[Qtd]],"")</f>
        <v/>
      </c>
      <c r="M60" s="90"/>
    </row>
    <row r="61" spans="1:13" x14ac:dyDescent="0.3">
      <c r="A61" s="98"/>
      <c r="B61" s="99"/>
      <c r="C61" s="100" t="str">
        <f>IFERROR(VLOOKUP(Tabela15[[#This Row],[Produto]],produtos,3,0),"")</f>
        <v/>
      </c>
      <c r="D61" s="101" t="str">
        <f>IFERROR(Tabela15[[#This Row],[preço unitário]]*Tabela15[[#This Row],[Qtd]],"")</f>
        <v/>
      </c>
      <c r="F61" s="98"/>
      <c r="G61" s="98"/>
      <c r="H61" s="100" t="str">
        <f>IFERROR(VLOOKUP(vendas_maio[[#This Row],[Produto]],produtos,5,0),"")</f>
        <v/>
      </c>
      <c r="I61" s="101" t="str">
        <f>IFERROR(vendas_maio[[#This Row],[preço unitário]]*vendas_maio[[#This Row],[Qtd]],"")</f>
        <v/>
      </c>
      <c r="M61" s="90"/>
    </row>
    <row r="62" spans="1:13" x14ac:dyDescent="0.3">
      <c r="A62" s="98"/>
      <c r="B62" s="99"/>
      <c r="C62" s="100" t="str">
        <f>IFERROR(VLOOKUP(Tabela15[[#This Row],[Produto]],produtos,3,0),"")</f>
        <v/>
      </c>
      <c r="D62" s="101" t="str">
        <f>IFERROR(Tabela15[[#This Row],[preço unitário]]*Tabela15[[#This Row],[Qtd]],"")</f>
        <v/>
      </c>
      <c r="F62" s="98"/>
      <c r="G62" s="98"/>
      <c r="H62" s="100" t="str">
        <f>IFERROR(VLOOKUP(vendas_maio[[#This Row],[Produto]],produtos,5,0),"")</f>
        <v/>
      </c>
      <c r="I62" s="101" t="str">
        <f>IFERROR(vendas_maio[[#This Row],[preço unitário]]*vendas_maio[[#This Row],[Qtd]],"")</f>
        <v/>
      </c>
      <c r="M62" s="90"/>
    </row>
    <row r="63" spans="1:13" x14ac:dyDescent="0.3">
      <c r="A63" s="98"/>
      <c r="B63" s="99"/>
      <c r="C63" s="100" t="str">
        <f>IFERROR(VLOOKUP(Tabela15[[#This Row],[Produto]],produtos,3,0),"")</f>
        <v/>
      </c>
      <c r="D63" s="101" t="str">
        <f>IFERROR(Tabela15[[#This Row],[preço unitário]]*Tabela15[[#This Row],[Qtd]],"")</f>
        <v/>
      </c>
      <c r="F63" s="98"/>
      <c r="G63" s="98"/>
      <c r="H63" s="100" t="str">
        <f>IFERROR(VLOOKUP(vendas_maio[[#This Row],[Produto]],produtos,5,0),"")</f>
        <v/>
      </c>
      <c r="I63" s="101" t="str">
        <f>IFERROR(vendas_maio[[#This Row],[preço unitário]]*vendas_maio[[#This Row],[Qtd]],"")</f>
        <v/>
      </c>
      <c r="M63" s="90"/>
    </row>
    <row r="64" spans="1:13" x14ac:dyDescent="0.3">
      <c r="A64" s="98"/>
      <c r="B64" s="99"/>
      <c r="C64" s="100" t="str">
        <f>IFERROR(VLOOKUP(Tabela15[[#This Row],[Produto]],produtos,3,0),"")</f>
        <v/>
      </c>
      <c r="D64" s="101" t="str">
        <f>IFERROR(Tabela15[[#This Row],[preço unitário]]*Tabela15[[#This Row],[Qtd]],"")</f>
        <v/>
      </c>
      <c r="F64" s="98"/>
      <c r="G64" s="98"/>
      <c r="H64" s="100" t="str">
        <f>IFERROR(VLOOKUP(vendas_maio[[#This Row],[Produto]],produtos,5,0),"")</f>
        <v/>
      </c>
      <c r="I64" s="101" t="str">
        <f>IFERROR(vendas_maio[[#This Row],[preço unitário]]*vendas_maio[[#This Row],[Qtd]],"")</f>
        <v/>
      </c>
      <c r="M64" s="90"/>
    </row>
    <row r="65" spans="1:13" x14ac:dyDescent="0.3">
      <c r="A65" s="98"/>
      <c r="B65" s="99"/>
      <c r="C65" s="100" t="str">
        <f>IFERROR(VLOOKUP(Tabela15[[#This Row],[Produto]],produtos,3,0),"")</f>
        <v/>
      </c>
      <c r="D65" s="101" t="str">
        <f>IFERROR(Tabela15[[#This Row],[preço unitário]]*Tabela15[[#This Row],[Qtd]],"")</f>
        <v/>
      </c>
      <c r="F65" s="98"/>
      <c r="G65" s="98"/>
      <c r="H65" s="100" t="str">
        <f>IFERROR(VLOOKUP(vendas_maio[[#This Row],[Produto]],produtos,5,0),"")</f>
        <v/>
      </c>
      <c r="I65" s="101" t="str">
        <f>IFERROR(vendas_maio[[#This Row],[preço unitário]]*vendas_maio[[#This Row],[Qtd]],"")</f>
        <v/>
      </c>
      <c r="M65" s="90"/>
    </row>
    <row r="66" spans="1:13" x14ac:dyDescent="0.3">
      <c r="A66" s="98"/>
      <c r="B66" s="99"/>
      <c r="C66" s="100" t="str">
        <f>IFERROR(VLOOKUP(Tabela15[[#This Row],[Produto]],produtos,3,0),"")</f>
        <v/>
      </c>
      <c r="D66" s="101" t="str">
        <f>IFERROR(Tabela15[[#This Row],[preço unitário]]*Tabela15[[#This Row],[Qtd]],"")</f>
        <v/>
      </c>
      <c r="F66" s="98"/>
      <c r="G66" s="98"/>
      <c r="H66" s="100" t="str">
        <f>IFERROR(VLOOKUP(vendas_maio[[#This Row],[Produto]],produtos,5,0),"")</f>
        <v/>
      </c>
      <c r="I66" s="101" t="str">
        <f>IFERROR(vendas_maio[[#This Row],[preço unitário]]*vendas_maio[[#This Row],[Qtd]],"")</f>
        <v/>
      </c>
      <c r="M66" s="90"/>
    </row>
    <row r="67" spans="1:13" x14ac:dyDescent="0.3">
      <c r="A67" s="98"/>
      <c r="B67" s="99"/>
      <c r="C67" s="100" t="str">
        <f>IFERROR(VLOOKUP(Tabela15[[#This Row],[Produto]],produtos,3,0),"")</f>
        <v/>
      </c>
      <c r="D67" s="101" t="str">
        <f>IFERROR(Tabela15[[#This Row],[preço unitário]]*Tabela15[[#This Row],[Qtd]],"")</f>
        <v/>
      </c>
      <c r="F67" s="98"/>
      <c r="G67" s="98"/>
      <c r="H67" s="100" t="str">
        <f>IFERROR(VLOOKUP(vendas_maio[[#This Row],[Produto]],produtos,5,0),"")</f>
        <v/>
      </c>
      <c r="I67" s="101" t="str">
        <f>IFERROR(vendas_maio[[#This Row],[preço unitário]]*vendas_maio[[#This Row],[Qtd]],"")</f>
        <v/>
      </c>
      <c r="M67" s="90"/>
    </row>
    <row r="68" spans="1:13" x14ac:dyDescent="0.3">
      <c r="A68" s="98"/>
      <c r="B68" s="99"/>
      <c r="C68" s="100" t="str">
        <f>IFERROR(VLOOKUP(Tabela15[[#This Row],[Produto]],produtos,3,0),"")</f>
        <v/>
      </c>
      <c r="D68" s="101" t="str">
        <f>IFERROR(Tabela15[[#This Row],[preço unitário]]*Tabela15[[#This Row],[Qtd]],"")</f>
        <v/>
      </c>
      <c r="F68" s="98"/>
      <c r="G68" s="98"/>
      <c r="H68" s="100" t="str">
        <f>IFERROR(VLOOKUP(vendas_maio[[#This Row],[Produto]],produtos,5,0),"")</f>
        <v/>
      </c>
      <c r="I68" s="101" t="str">
        <f>IFERROR(vendas_maio[[#This Row],[preço unitário]]*vendas_maio[[#This Row],[Qtd]],"")</f>
        <v/>
      </c>
      <c r="M68" s="90"/>
    </row>
    <row r="69" spans="1:13" x14ac:dyDescent="0.3">
      <c r="A69" s="98"/>
      <c r="B69" s="99"/>
      <c r="C69" s="100" t="str">
        <f>IFERROR(VLOOKUP(Tabela15[[#This Row],[Produto]],produtos,3,0),"")</f>
        <v/>
      </c>
      <c r="D69" s="101" t="str">
        <f>IFERROR(Tabela15[[#This Row],[preço unitário]]*Tabela15[[#This Row],[Qtd]],"")</f>
        <v/>
      </c>
      <c r="F69" s="98"/>
      <c r="G69" s="98"/>
      <c r="H69" s="100" t="str">
        <f>IFERROR(VLOOKUP(vendas_maio[[#This Row],[Produto]],produtos,5,0),"")</f>
        <v/>
      </c>
      <c r="I69" s="101" t="str">
        <f>IFERROR(vendas_maio[[#This Row],[preço unitário]]*vendas_maio[[#This Row],[Qtd]],"")</f>
        <v/>
      </c>
      <c r="M69" s="90"/>
    </row>
    <row r="70" spans="1:13" x14ac:dyDescent="0.3">
      <c r="A70" s="98"/>
      <c r="B70" s="99"/>
      <c r="C70" s="100" t="str">
        <f>IFERROR(VLOOKUP(Tabela15[[#This Row],[Produto]],produtos,3,0),"")</f>
        <v/>
      </c>
      <c r="D70" s="101" t="str">
        <f>IFERROR(Tabela15[[#This Row],[preço unitário]]*Tabela15[[#This Row],[Qtd]],"")</f>
        <v/>
      </c>
      <c r="F70" s="98"/>
      <c r="G70" s="98"/>
      <c r="H70" s="100" t="str">
        <f>IFERROR(VLOOKUP(vendas_maio[[#This Row],[Produto]],produtos,5,0),"")</f>
        <v/>
      </c>
      <c r="I70" s="101" t="str">
        <f>IFERROR(vendas_maio[[#This Row],[preço unitário]]*vendas_maio[[#This Row],[Qtd]],"")</f>
        <v/>
      </c>
      <c r="M70" s="90"/>
    </row>
    <row r="71" spans="1:13" x14ac:dyDescent="0.3">
      <c r="A71" s="98"/>
      <c r="B71" s="99"/>
      <c r="C71" s="100" t="str">
        <f>IFERROR(VLOOKUP(Tabela15[[#This Row],[Produto]],produtos,3,0),"")</f>
        <v/>
      </c>
      <c r="D71" s="101" t="str">
        <f>IFERROR(Tabela15[[#This Row],[preço unitário]]*Tabela15[[#This Row],[Qtd]],"")</f>
        <v/>
      </c>
      <c r="F71" s="98"/>
      <c r="G71" s="98"/>
      <c r="H71" s="100" t="str">
        <f>IFERROR(VLOOKUP(vendas_maio[[#This Row],[Produto]],produtos,5,0),"")</f>
        <v/>
      </c>
      <c r="I71" s="101" t="str">
        <f>IFERROR(vendas_maio[[#This Row],[preço unitário]]*vendas_maio[[#This Row],[Qtd]],"")</f>
        <v/>
      </c>
      <c r="M71" s="90"/>
    </row>
    <row r="72" spans="1:13" x14ac:dyDescent="0.3">
      <c r="A72" s="98"/>
      <c r="B72" s="99"/>
      <c r="C72" s="100" t="str">
        <f>IFERROR(VLOOKUP(Tabela15[[#This Row],[Produto]],produtos,3,0),"")</f>
        <v/>
      </c>
      <c r="D72" s="101" t="str">
        <f>IFERROR(Tabela15[[#This Row],[preço unitário]]*Tabela15[[#This Row],[Qtd]],"")</f>
        <v/>
      </c>
      <c r="F72" s="98"/>
      <c r="G72" s="98"/>
      <c r="H72" s="100" t="str">
        <f>IFERROR(VLOOKUP(vendas_maio[[#This Row],[Produto]],produtos,5,0),"")</f>
        <v/>
      </c>
      <c r="I72" s="101" t="str">
        <f>IFERROR(vendas_maio[[#This Row],[preço unitário]]*vendas_maio[[#This Row],[Qtd]],"")</f>
        <v/>
      </c>
      <c r="M72" s="90"/>
    </row>
    <row r="73" spans="1:13" x14ac:dyDescent="0.3">
      <c r="A73" s="98"/>
      <c r="B73" s="99"/>
      <c r="C73" s="100" t="str">
        <f>IFERROR(VLOOKUP(Tabela15[[#This Row],[Produto]],produtos,3,0),"")</f>
        <v/>
      </c>
      <c r="D73" s="101" t="str">
        <f>IFERROR(Tabela15[[#This Row],[preço unitário]]*Tabela15[[#This Row],[Qtd]],"")</f>
        <v/>
      </c>
      <c r="F73" s="98"/>
      <c r="G73" s="98"/>
      <c r="H73" s="100" t="str">
        <f>IFERROR(VLOOKUP(vendas_maio[[#This Row],[Produto]],produtos,5,0),"")</f>
        <v/>
      </c>
      <c r="I73" s="101" t="str">
        <f>IFERROR(vendas_maio[[#This Row],[preço unitário]]*vendas_maio[[#This Row],[Qtd]],"")</f>
        <v/>
      </c>
      <c r="M73" s="90"/>
    </row>
    <row r="74" spans="1:13" x14ac:dyDescent="0.3">
      <c r="A74" s="98"/>
      <c r="B74" s="99"/>
      <c r="C74" s="100" t="str">
        <f>IFERROR(VLOOKUP(Tabela15[[#This Row],[Produto]],produtos,3,0),"")</f>
        <v/>
      </c>
      <c r="D74" s="101" t="str">
        <f>IFERROR(Tabela15[[#This Row],[preço unitário]]*Tabela15[[#This Row],[Qtd]],"")</f>
        <v/>
      </c>
      <c r="F74" s="98"/>
      <c r="G74" s="98"/>
      <c r="H74" s="100" t="str">
        <f>IFERROR(VLOOKUP(vendas_maio[[#This Row],[Produto]],produtos,5,0),"")</f>
        <v/>
      </c>
      <c r="I74" s="101" t="str">
        <f>IFERROR(vendas_maio[[#This Row],[preço unitário]]*vendas_maio[[#This Row],[Qtd]],"")</f>
        <v/>
      </c>
      <c r="M74" s="90"/>
    </row>
    <row r="75" spans="1:13" x14ac:dyDescent="0.3">
      <c r="A75" s="98"/>
      <c r="B75" s="99"/>
      <c r="C75" s="100" t="str">
        <f>IFERROR(VLOOKUP(Tabela15[[#This Row],[Produto]],produtos,3,0),"")</f>
        <v/>
      </c>
      <c r="D75" s="101" t="str">
        <f>IFERROR(Tabela15[[#This Row],[preço unitário]]*Tabela15[[#This Row],[Qtd]],"")</f>
        <v/>
      </c>
      <c r="F75" s="98"/>
      <c r="G75" s="98"/>
      <c r="H75" s="100" t="str">
        <f>IFERROR(VLOOKUP(vendas_maio[[#This Row],[Produto]],produtos,5,0),"")</f>
        <v/>
      </c>
      <c r="I75" s="101" t="str">
        <f>IFERROR(vendas_maio[[#This Row],[preço unitário]]*vendas_maio[[#This Row],[Qtd]],"")</f>
        <v/>
      </c>
      <c r="M75" s="90"/>
    </row>
    <row r="76" spans="1:13" x14ac:dyDescent="0.3">
      <c r="A76" s="98"/>
      <c r="B76" s="99"/>
      <c r="C76" s="100" t="str">
        <f>IFERROR(VLOOKUP(Tabela15[[#This Row],[Produto]],produtos,3,0),"")</f>
        <v/>
      </c>
      <c r="D76" s="101" t="str">
        <f>IFERROR(Tabela15[[#This Row],[preço unitário]]*Tabela15[[#This Row],[Qtd]],"")</f>
        <v/>
      </c>
      <c r="F76" s="98"/>
      <c r="G76" s="98"/>
      <c r="H76" s="100" t="str">
        <f>IFERROR(VLOOKUP(vendas_maio[[#This Row],[Produto]],produtos,5,0),"")</f>
        <v/>
      </c>
      <c r="I76" s="101" t="str">
        <f>IFERROR(vendas_maio[[#This Row],[preço unitário]]*vendas_maio[[#This Row],[Qtd]],"")</f>
        <v/>
      </c>
      <c r="M76" s="90"/>
    </row>
    <row r="77" spans="1:13" x14ac:dyDescent="0.3">
      <c r="A77" s="98"/>
      <c r="B77" s="99"/>
      <c r="C77" s="100" t="str">
        <f>IFERROR(VLOOKUP(Tabela15[[#This Row],[Produto]],produtos,3,0),"")</f>
        <v/>
      </c>
      <c r="D77" s="101" t="str">
        <f>IFERROR(Tabela15[[#This Row],[preço unitário]]*Tabela15[[#This Row],[Qtd]],"")</f>
        <v/>
      </c>
      <c r="F77" s="98"/>
      <c r="G77" s="98"/>
      <c r="H77" s="100" t="str">
        <f>IFERROR(VLOOKUP(vendas_maio[[#This Row],[Produto]],produtos,5,0),"")</f>
        <v/>
      </c>
      <c r="I77" s="101" t="str">
        <f>IFERROR(vendas_maio[[#This Row],[preço unitário]]*vendas_maio[[#This Row],[Qtd]],"")</f>
        <v/>
      </c>
      <c r="M77" s="90"/>
    </row>
    <row r="78" spans="1:13" x14ac:dyDescent="0.3">
      <c r="A78" s="98"/>
      <c r="B78" s="99"/>
      <c r="C78" s="100" t="str">
        <f>IFERROR(VLOOKUP(Tabela15[[#This Row],[Produto]],produtos,3,0),"")</f>
        <v/>
      </c>
      <c r="D78" s="101" t="str">
        <f>IFERROR(Tabela15[[#This Row],[preço unitário]]*Tabela15[[#This Row],[Qtd]],"")</f>
        <v/>
      </c>
      <c r="F78" s="98"/>
      <c r="G78" s="98"/>
      <c r="H78" s="100" t="str">
        <f>IFERROR(VLOOKUP(vendas_maio[[#This Row],[Produto]],produtos,5,0),"")</f>
        <v/>
      </c>
      <c r="I78" s="101" t="str">
        <f>IFERROR(vendas_maio[[#This Row],[preço unitário]]*vendas_maio[[#This Row],[Qtd]],"")</f>
        <v/>
      </c>
      <c r="M78" s="90"/>
    </row>
    <row r="79" spans="1:13" x14ac:dyDescent="0.3">
      <c r="A79" s="98"/>
      <c r="B79" s="99"/>
      <c r="C79" s="100" t="str">
        <f>IFERROR(VLOOKUP(Tabela15[[#This Row],[Produto]],produtos,3,0),"")</f>
        <v/>
      </c>
      <c r="D79" s="101" t="str">
        <f>IFERROR(Tabela15[[#This Row],[preço unitário]]*Tabela15[[#This Row],[Qtd]],"")</f>
        <v/>
      </c>
      <c r="F79" s="98"/>
      <c r="G79" s="98"/>
      <c r="H79" s="100" t="str">
        <f>IFERROR(VLOOKUP(vendas_maio[[#This Row],[Produto]],produtos,5,0),"")</f>
        <v/>
      </c>
      <c r="I79" s="101" t="str">
        <f>IFERROR(vendas_maio[[#This Row],[preço unitário]]*vendas_maio[[#This Row],[Qtd]],"")</f>
        <v/>
      </c>
      <c r="M79" s="90"/>
    </row>
    <row r="80" spans="1:13" x14ac:dyDescent="0.3">
      <c r="A80" s="98"/>
      <c r="B80" s="99"/>
      <c r="C80" s="100" t="str">
        <f>IFERROR(VLOOKUP(Tabela15[[#This Row],[Produto]],produtos,3,0),"")</f>
        <v/>
      </c>
      <c r="D80" s="101" t="str">
        <f>IFERROR(Tabela15[[#This Row],[preço unitário]]*Tabela15[[#This Row],[Qtd]],"")</f>
        <v/>
      </c>
      <c r="F80" s="98"/>
      <c r="G80" s="98"/>
      <c r="H80" s="100" t="str">
        <f>IFERROR(VLOOKUP(vendas_maio[[#This Row],[Produto]],produtos,5,0),"")</f>
        <v/>
      </c>
      <c r="I80" s="101" t="str">
        <f>IFERROR(vendas_maio[[#This Row],[preço unitário]]*vendas_maio[[#This Row],[Qtd]],"")</f>
        <v/>
      </c>
      <c r="M80" s="90"/>
    </row>
    <row r="81" spans="1:13" x14ac:dyDescent="0.3">
      <c r="A81" s="98"/>
      <c r="B81" s="99"/>
      <c r="C81" s="100" t="str">
        <f>IFERROR(VLOOKUP(Tabela15[[#This Row],[Produto]],produtos,3,0),"")</f>
        <v/>
      </c>
      <c r="D81" s="101" t="str">
        <f>IFERROR(Tabela15[[#This Row],[preço unitário]]*Tabela15[[#This Row],[Qtd]],"")</f>
        <v/>
      </c>
      <c r="F81" s="98"/>
      <c r="G81" s="98"/>
      <c r="H81" s="100" t="str">
        <f>IFERROR(VLOOKUP(vendas_maio[[#This Row],[Produto]],produtos,5,0),"")</f>
        <v/>
      </c>
      <c r="I81" s="101" t="str">
        <f>IFERROR(vendas_maio[[#This Row],[preço unitário]]*vendas_maio[[#This Row],[Qtd]],"")</f>
        <v/>
      </c>
      <c r="M81" s="90"/>
    </row>
    <row r="82" spans="1:13" x14ac:dyDescent="0.3">
      <c r="A82" s="98"/>
      <c r="B82" s="99"/>
      <c r="C82" s="100" t="str">
        <f>IFERROR(VLOOKUP(Tabela15[[#This Row],[Produto]],produtos,3,0),"")</f>
        <v/>
      </c>
      <c r="D82" s="101" t="str">
        <f>IFERROR(Tabela15[[#This Row],[preço unitário]]*Tabela15[[#This Row],[Qtd]],"")</f>
        <v/>
      </c>
      <c r="F82" s="98"/>
      <c r="G82" s="98"/>
      <c r="H82" s="100" t="str">
        <f>IFERROR(VLOOKUP(vendas_maio[[#This Row],[Produto]],produtos,5,0),"")</f>
        <v/>
      </c>
      <c r="I82" s="101" t="str">
        <f>IFERROR(vendas_maio[[#This Row],[preço unitário]]*vendas_maio[[#This Row],[Qtd]],"")</f>
        <v/>
      </c>
      <c r="M82" s="90"/>
    </row>
    <row r="83" spans="1:13" x14ac:dyDescent="0.3">
      <c r="A83" s="98"/>
      <c r="B83" s="99"/>
      <c r="C83" s="100" t="str">
        <f>IFERROR(VLOOKUP(Tabela15[[#This Row],[Produto]],produtos,3,0),"")</f>
        <v/>
      </c>
      <c r="D83" s="101" t="str">
        <f>IFERROR(Tabela15[[#This Row],[preço unitário]]*Tabela15[[#This Row],[Qtd]],"")</f>
        <v/>
      </c>
      <c r="F83" s="98"/>
      <c r="G83" s="98"/>
      <c r="H83" s="100" t="str">
        <f>IFERROR(VLOOKUP(vendas_maio[[#This Row],[Produto]],produtos,5,0),"")</f>
        <v/>
      </c>
      <c r="I83" s="101" t="str">
        <f>IFERROR(vendas_maio[[#This Row],[preço unitário]]*vendas_maio[[#This Row],[Qtd]],"")</f>
        <v/>
      </c>
      <c r="M83" s="90"/>
    </row>
    <row r="84" spans="1:13" x14ac:dyDescent="0.3">
      <c r="A84" s="98"/>
      <c r="B84" s="99"/>
      <c r="C84" s="100" t="str">
        <f>IFERROR(VLOOKUP(Tabela15[[#This Row],[Produto]],produtos,3,0),"")</f>
        <v/>
      </c>
      <c r="D84" s="101" t="str">
        <f>IFERROR(Tabela15[[#This Row],[preço unitário]]*Tabela15[[#This Row],[Qtd]],"")</f>
        <v/>
      </c>
      <c r="F84" s="98"/>
      <c r="G84" s="98"/>
      <c r="H84" s="100" t="str">
        <f>IFERROR(VLOOKUP(vendas_maio[[#This Row],[Produto]],produtos,5,0),"")</f>
        <v/>
      </c>
      <c r="I84" s="101" t="str">
        <f>IFERROR(vendas_maio[[#This Row],[preço unitário]]*vendas_maio[[#This Row],[Qtd]],"")</f>
        <v/>
      </c>
      <c r="M84" s="90"/>
    </row>
    <row r="85" spans="1:13" x14ac:dyDescent="0.3">
      <c r="A85" s="98"/>
      <c r="B85" s="99"/>
      <c r="C85" s="100" t="str">
        <f>IFERROR(VLOOKUP(Tabela15[[#This Row],[Produto]],produtos,3,0),"")</f>
        <v/>
      </c>
      <c r="D85" s="101" t="str">
        <f>IFERROR(Tabela15[[#This Row],[preço unitário]]*Tabela15[[#This Row],[Qtd]],"")</f>
        <v/>
      </c>
      <c r="F85" s="98"/>
      <c r="G85" s="98"/>
      <c r="H85" s="100" t="str">
        <f>IFERROR(VLOOKUP(vendas_maio[[#This Row],[Produto]],produtos,5,0),"")</f>
        <v/>
      </c>
      <c r="I85" s="101" t="str">
        <f>IFERROR(vendas_maio[[#This Row],[preço unitário]]*vendas_maio[[#This Row],[Qtd]],"")</f>
        <v/>
      </c>
      <c r="M85" s="90"/>
    </row>
    <row r="86" spans="1:13" x14ac:dyDescent="0.3">
      <c r="A86" s="98"/>
      <c r="B86" s="99"/>
      <c r="C86" s="100" t="str">
        <f>IFERROR(VLOOKUP(Tabela15[[#This Row],[Produto]],produtos,3,0),"")</f>
        <v/>
      </c>
      <c r="D86" s="101" t="str">
        <f>IFERROR(Tabela15[[#This Row],[preço unitário]]*Tabela15[[#This Row],[Qtd]],"")</f>
        <v/>
      </c>
      <c r="F86" s="98"/>
      <c r="G86" s="98"/>
      <c r="H86" s="100" t="str">
        <f>IFERROR(VLOOKUP(vendas_maio[[#This Row],[Produto]],produtos,5,0),"")</f>
        <v/>
      </c>
      <c r="I86" s="101" t="str">
        <f>IFERROR(vendas_maio[[#This Row],[preço unitário]]*vendas_maio[[#This Row],[Qtd]],"")</f>
        <v/>
      </c>
      <c r="M86" s="90"/>
    </row>
    <row r="87" spans="1:13" x14ac:dyDescent="0.3">
      <c r="A87" s="98"/>
      <c r="B87" s="99"/>
      <c r="C87" s="100" t="str">
        <f>IFERROR(VLOOKUP(Tabela15[[#This Row],[Produto]],produtos,3,0),"")</f>
        <v/>
      </c>
      <c r="D87" s="101" t="str">
        <f>IFERROR(Tabela15[[#This Row],[preço unitário]]*Tabela15[[#This Row],[Qtd]],"")</f>
        <v/>
      </c>
      <c r="F87" s="98"/>
      <c r="G87" s="98"/>
      <c r="H87" s="100" t="str">
        <f>IFERROR(VLOOKUP(vendas_maio[[#This Row],[Produto]],produtos,5,0),"")</f>
        <v/>
      </c>
      <c r="I87" s="101" t="str">
        <f>IFERROR(vendas_maio[[#This Row],[preço unitário]]*vendas_maio[[#This Row],[Qtd]],"")</f>
        <v/>
      </c>
      <c r="M87" s="90"/>
    </row>
    <row r="88" spans="1:13" x14ac:dyDescent="0.3">
      <c r="A88" s="98"/>
      <c r="B88" s="99"/>
      <c r="C88" s="100" t="str">
        <f>IFERROR(VLOOKUP(Tabela15[[#This Row],[Produto]],produtos,3,0),"")</f>
        <v/>
      </c>
      <c r="D88" s="101" t="str">
        <f>IFERROR(Tabela15[[#This Row],[preço unitário]]*Tabela15[[#This Row],[Qtd]],"")</f>
        <v/>
      </c>
      <c r="F88" s="98"/>
      <c r="G88" s="98"/>
      <c r="H88" s="100" t="str">
        <f>IFERROR(VLOOKUP(vendas_maio[[#This Row],[Produto]],produtos,5,0),"")</f>
        <v/>
      </c>
      <c r="I88" s="101" t="str">
        <f>IFERROR(vendas_maio[[#This Row],[preço unitário]]*vendas_maio[[#This Row],[Qtd]],"")</f>
        <v/>
      </c>
      <c r="M88" s="90"/>
    </row>
    <row r="89" spans="1:13" x14ac:dyDescent="0.3">
      <c r="A89" s="98"/>
      <c r="B89" s="99"/>
      <c r="C89" s="100" t="str">
        <f>IFERROR(VLOOKUP(Tabela15[[#This Row],[Produto]],produtos,3,0),"")</f>
        <v/>
      </c>
      <c r="D89" s="101" t="str">
        <f>IFERROR(Tabela15[[#This Row],[preço unitário]]*Tabela15[[#This Row],[Qtd]],"")</f>
        <v/>
      </c>
      <c r="F89" s="98"/>
      <c r="G89" s="98"/>
      <c r="H89" s="100" t="str">
        <f>IFERROR(VLOOKUP(vendas_maio[[#This Row],[Produto]],produtos,5,0),"")</f>
        <v/>
      </c>
      <c r="I89" s="101" t="str">
        <f>IFERROR(vendas_maio[[#This Row],[preço unitário]]*vendas_maio[[#This Row],[Qtd]],"")</f>
        <v/>
      </c>
      <c r="M89" s="90"/>
    </row>
    <row r="90" spans="1:13" x14ac:dyDescent="0.3">
      <c r="A90" s="98"/>
      <c r="B90" s="99"/>
      <c r="C90" s="100" t="str">
        <f>IFERROR(VLOOKUP(Tabela15[[#This Row],[Produto]],produtos,3,0),"")</f>
        <v/>
      </c>
      <c r="D90" s="101" t="str">
        <f>IFERROR(Tabela15[[#This Row],[preço unitário]]*Tabela15[[#This Row],[Qtd]],"")</f>
        <v/>
      </c>
      <c r="F90" s="98"/>
      <c r="G90" s="98"/>
      <c r="H90" s="100" t="str">
        <f>IFERROR(VLOOKUP(vendas_maio[[#This Row],[Produto]],produtos,5,0),"")</f>
        <v/>
      </c>
      <c r="I90" s="101" t="str">
        <f>IFERROR(vendas_maio[[#This Row],[preço unitário]]*vendas_maio[[#This Row],[Qtd]],"")</f>
        <v/>
      </c>
      <c r="M90" s="90"/>
    </row>
    <row r="91" spans="1:13" x14ac:dyDescent="0.3">
      <c r="A91" s="98"/>
      <c r="B91" s="99"/>
      <c r="C91" s="100" t="str">
        <f>IFERROR(VLOOKUP(Tabela15[[#This Row],[Produto]],produtos,3,0),"")</f>
        <v/>
      </c>
      <c r="D91" s="101" t="str">
        <f>IFERROR(Tabela15[[#This Row],[preço unitário]]*Tabela15[[#This Row],[Qtd]],"")</f>
        <v/>
      </c>
      <c r="F91" s="98"/>
      <c r="G91" s="98"/>
      <c r="H91" s="100" t="str">
        <f>IFERROR(VLOOKUP(vendas_maio[[#This Row],[Produto]],produtos,5,0),"")</f>
        <v/>
      </c>
      <c r="I91" s="101" t="str">
        <f>IFERROR(vendas_maio[[#This Row],[preço unitário]]*vendas_maio[[#This Row],[Qtd]],"")</f>
        <v/>
      </c>
      <c r="M91" s="90"/>
    </row>
    <row r="92" spans="1:13" x14ac:dyDescent="0.3">
      <c r="A92" s="98"/>
      <c r="B92" s="99"/>
      <c r="C92" s="100" t="str">
        <f>IFERROR(VLOOKUP(Tabela15[[#This Row],[Produto]],produtos,3,0),"")</f>
        <v/>
      </c>
      <c r="D92" s="101" t="str">
        <f>IFERROR(Tabela15[[#This Row],[preço unitário]]*Tabela15[[#This Row],[Qtd]],"")</f>
        <v/>
      </c>
      <c r="F92" s="98"/>
      <c r="G92" s="98"/>
      <c r="H92" s="100" t="str">
        <f>IFERROR(VLOOKUP(vendas_maio[[#This Row],[Produto]],produtos,5,0),"")</f>
        <v/>
      </c>
      <c r="I92" s="101" t="str">
        <f>IFERROR(vendas_maio[[#This Row],[preço unitário]]*vendas_maio[[#This Row],[Qtd]],"")</f>
        <v/>
      </c>
      <c r="M92" s="90"/>
    </row>
    <row r="93" spans="1:13" x14ac:dyDescent="0.3">
      <c r="A93" s="98"/>
      <c r="B93" s="99"/>
      <c r="C93" s="100" t="str">
        <f>IFERROR(VLOOKUP(Tabela15[[#This Row],[Produto]],produtos,3,0),"")</f>
        <v/>
      </c>
      <c r="D93" s="101" t="str">
        <f>IFERROR(Tabela15[[#This Row],[preço unitário]]*Tabela15[[#This Row],[Qtd]],"")</f>
        <v/>
      </c>
      <c r="F93" s="98"/>
      <c r="G93" s="98"/>
      <c r="H93" s="100" t="str">
        <f>IFERROR(VLOOKUP(vendas_maio[[#This Row],[Produto]],produtos,5,0),"")</f>
        <v/>
      </c>
      <c r="I93" s="101" t="str">
        <f>IFERROR(vendas_maio[[#This Row],[preço unitário]]*vendas_maio[[#This Row],[Qtd]],"")</f>
        <v/>
      </c>
      <c r="M93" s="90"/>
    </row>
    <row r="94" spans="1:13" x14ac:dyDescent="0.3">
      <c r="A94" s="98"/>
      <c r="B94" s="99"/>
      <c r="C94" s="100" t="str">
        <f>IFERROR(VLOOKUP(Tabela15[[#This Row],[Produto]],produtos,3,0),"")</f>
        <v/>
      </c>
      <c r="D94" s="101" t="str">
        <f>IFERROR(Tabela15[[#This Row],[preço unitário]]*Tabela15[[#This Row],[Qtd]],"")</f>
        <v/>
      </c>
      <c r="F94" s="98"/>
      <c r="G94" s="98"/>
      <c r="H94" s="100" t="str">
        <f>IFERROR(VLOOKUP(vendas_maio[[#This Row],[Produto]],produtos,5,0),"")</f>
        <v/>
      </c>
      <c r="I94" s="101" t="str">
        <f>IFERROR(vendas_maio[[#This Row],[preço unitário]]*vendas_maio[[#This Row],[Qtd]],"")</f>
        <v/>
      </c>
      <c r="M94" s="90"/>
    </row>
    <row r="95" spans="1:13" x14ac:dyDescent="0.3">
      <c r="A95" s="98"/>
      <c r="B95" s="99"/>
      <c r="C95" s="100" t="str">
        <f>IFERROR(VLOOKUP(Tabela15[[#This Row],[Produto]],produtos,3,0),"")</f>
        <v/>
      </c>
      <c r="D95" s="101" t="str">
        <f>IFERROR(Tabela15[[#This Row],[preço unitário]]*Tabela15[[#This Row],[Qtd]],"")</f>
        <v/>
      </c>
      <c r="F95" s="98"/>
      <c r="G95" s="98"/>
      <c r="H95" s="100" t="str">
        <f>IFERROR(VLOOKUP(vendas_maio[[#This Row],[Produto]],produtos,5,0),"")</f>
        <v/>
      </c>
      <c r="I95" s="101" t="str">
        <f>IFERROR(vendas_maio[[#This Row],[preço unitário]]*vendas_maio[[#This Row],[Qtd]],"")</f>
        <v/>
      </c>
      <c r="M95" s="90"/>
    </row>
    <row r="96" spans="1:13" x14ac:dyDescent="0.3">
      <c r="A96" s="98"/>
      <c r="B96" s="99"/>
      <c r="C96" s="100" t="str">
        <f>IFERROR(VLOOKUP(Tabela15[[#This Row],[Produto]],produtos,3,0),"")</f>
        <v/>
      </c>
      <c r="D96" s="101" t="str">
        <f>IFERROR(Tabela15[[#This Row],[preço unitário]]*Tabela15[[#This Row],[Qtd]],"")</f>
        <v/>
      </c>
      <c r="F96" s="98"/>
      <c r="G96" s="98"/>
      <c r="H96" s="100" t="str">
        <f>IFERROR(VLOOKUP(vendas_maio[[#This Row],[Produto]],produtos,5,0),"")</f>
        <v/>
      </c>
      <c r="I96" s="101" t="str">
        <f>IFERROR(vendas_maio[[#This Row],[preço unitário]]*vendas_maio[[#This Row],[Qtd]],"")</f>
        <v/>
      </c>
      <c r="M96" s="90"/>
    </row>
    <row r="97" spans="1:13" x14ac:dyDescent="0.3">
      <c r="A97" s="98"/>
      <c r="B97" s="99"/>
      <c r="C97" s="100" t="str">
        <f>IFERROR(VLOOKUP(Tabela15[[#This Row],[Produto]],produtos,3,0),"")</f>
        <v/>
      </c>
      <c r="D97" s="101" t="str">
        <f>IFERROR(Tabela15[[#This Row],[preço unitário]]*Tabela15[[#This Row],[Qtd]],"")</f>
        <v/>
      </c>
      <c r="F97" s="98"/>
      <c r="G97" s="98"/>
      <c r="H97" s="100" t="str">
        <f>IFERROR(VLOOKUP(vendas_maio[[#This Row],[Produto]],produtos,5,0),"")</f>
        <v/>
      </c>
      <c r="I97" s="101" t="str">
        <f>IFERROR(vendas_maio[[#This Row],[preço unitário]]*vendas_maio[[#This Row],[Qtd]],"")</f>
        <v/>
      </c>
      <c r="M97" s="90"/>
    </row>
    <row r="98" spans="1:13" x14ac:dyDescent="0.3">
      <c r="A98" s="98"/>
      <c r="B98" s="99"/>
      <c r="C98" s="100" t="str">
        <f>IFERROR(VLOOKUP(Tabela15[[#This Row],[Produto]],produtos,3,0),"")</f>
        <v/>
      </c>
      <c r="D98" s="101" t="str">
        <f>IFERROR(Tabela15[[#This Row],[preço unitário]]*Tabela15[[#This Row],[Qtd]],"")</f>
        <v/>
      </c>
      <c r="F98" s="98"/>
      <c r="G98" s="98"/>
      <c r="H98" s="100" t="str">
        <f>IFERROR(VLOOKUP(vendas_maio[[#This Row],[Produto]],produtos,5,0),"")</f>
        <v/>
      </c>
      <c r="I98" s="101" t="str">
        <f>IFERROR(vendas_maio[[#This Row],[preço unitário]]*vendas_maio[[#This Row],[Qtd]],"")</f>
        <v/>
      </c>
      <c r="M98" s="90"/>
    </row>
    <row r="99" spans="1:13" x14ac:dyDescent="0.3">
      <c r="A99" s="98"/>
      <c r="B99" s="99"/>
      <c r="C99" s="100" t="str">
        <f>IFERROR(VLOOKUP(Tabela15[[#This Row],[Produto]],produtos,3,0),"")</f>
        <v/>
      </c>
      <c r="D99" s="101" t="str">
        <f>IFERROR(Tabela15[[#This Row],[preço unitário]]*Tabela15[[#This Row],[Qtd]],"")</f>
        <v/>
      </c>
      <c r="F99" s="98"/>
      <c r="G99" s="98"/>
      <c r="H99" s="100" t="str">
        <f>IFERROR(VLOOKUP(vendas_maio[[#This Row],[Produto]],produtos,5,0),"")</f>
        <v/>
      </c>
      <c r="I99" s="101" t="str">
        <f>IFERROR(vendas_maio[[#This Row],[preço unitário]]*vendas_maio[[#This Row],[Qtd]],"")</f>
        <v/>
      </c>
      <c r="M99" s="90"/>
    </row>
    <row r="100" spans="1:13" x14ac:dyDescent="0.3">
      <c r="A100" s="98"/>
      <c r="B100" s="99"/>
      <c r="C100" s="100" t="str">
        <f>IFERROR(VLOOKUP(Tabela15[[#This Row],[Produto]],produtos,3,0),"")</f>
        <v/>
      </c>
      <c r="D100" s="101" t="str">
        <f>IFERROR(Tabela15[[#This Row],[preço unitário]]*Tabela15[[#This Row],[Qtd]],"")</f>
        <v/>
      </c>
      <c r="F100" s="98"/>
      <c r="G100" s="98"/>
      <c r="H100" s="100" t="str">
        <f>IFERROR(VLOOKUP(vendas_maio[[#This Row],[Produto]],produtos,5,0),"")</f>
        <v/>
      </c>
      <c r="I100" s="101" t="str">
        <f>IFERROR(vendas_maio[[#This Row],[preço unitário]]*vendas_maio[[#This Row],[Qtd]],"")</f>
        <v/>
      </c>
      <c r="M100" s="90"/>
    </row>
    <row r="101" spans="1:13" x14ac:dyDescent="0.3">
      <c r="A101" s="98"/>
      <c r="B101" s="99"/>
      <c r="C101" s="100" t="str">
        <f>IFERROR(VLOOKUP(Tabela15[[#This Row],[Produto]],produtos,3,0),"")</f>
        <v/>
      </c>
      <c r="D101" s="101" t="str">
        <f>IFERROR(Tabela15[[#This Row],[preço unitário]]*Tabela15[[#This Row],[Qtd]],"")</f>
        <v/>
      </c>
      <c r="F101" s="98"/>
      <c r="G101" s="98"/>
      <c r="H101" s="100" t="str">
        <f>IFERROR(VLOOKUP(vendas_maio[[#This Row],[Produto]],produtos,5,0),"")</f>
        <v/>
      </c>
      <c r="I101" s="101" t="str">
        <f>IFERROR(vendas_maio[[#This Row],[preço unitário]]*vendas_maio[[#This Row],[Qtd]],"")</f>
        <v/>
      </c>
      <c r="M101" s="90"/>
    </row>
    <row r="102" spans="1:13" x14ac:dyDescent="0.3">
      <c r="A102" s="98"/>
      <c r="B102" s="99"/>
      <c r="C102" s="100" t="str">
        <f>IFERROR(VLOOKUP(Tabela15[[#This Row],[Produto]],produtos,3,0),"")</f>
        <v/>
      </c>
      <c r="D102" s="101" t="str">
        <f>IFERROR(Tabela15[[#This Row],[preço unitário]]*Tabela15[[#This Row],[Qtd]],"")</f>
        <v/>
      </c>
      <c r="F102" s="98"/>
      <c r="G102" s="98"/>
      <c r="H102" s="100" t="str">
        <f>IFERROR(VLOOKUP(vendas_maio[[#This Row],[Produto]],produtos,5,0),"")</f>
        <v/>
      </c>
      <c r="I102" s="101" t="str">
        <f>IFERROR(vendas_maio[[#This Row],[preço unitário]]*vendas_maio[[#This Row],[Qtd]],"")</f>
        <v/>
      </c>
      <c r="M102" s="90"/>
    </row>
    <row r="103" spans="1:13" x14ac:dyDescent="0.3">
      <c r="A103" s="98"/>
      <c r="B103" s="99"/>
      <c r="C103" s="100" t="str">
        <f>IFERROR(VLOOKUP(Tabela15[[#This Row],[Produto]],produtos,3,0),"")</f>
        <v/>
      </c>
      <c r="D103" s="101" t="str">
        <f>IFERROR(Tabela15[[#This Row],[preço unitário]]*Tabela15[[#This Row],[Qtd]],"")</f>
        <v/>
      </c>
      <c r="F103" s="98"/>
      <c r="G103" s="98"/>
      <c r="H103" s="100" t="str">
        <f>IFERROR(VLOOKUP(vendas_maio[[#This Row],[Produto]],produtos,5,0),"")</f>
        <v/>
      </c>
      <c r="I103" s="101" t="str">
        <f>IFERROR(vendas_maio[[#This Row],[preço unitário]]*vendas_maio[[#This Row],[Qtd]],"")</f>
        <v/>
      </c>
      <c r="M103" s="90"/>
    </row>
    <row r="104" spans="1:13" x14ac:dyDescent="0.3">
      <c r="A104" s="98"/>
      <c r="B104" s="99"/>
      <c r="C104" s="100" t="str">
        <f>IFERROR(VLOOKUP(Tabela15[[#This Row],[Produto]],produtos,3,0),"")</f>
        <v/>
      </c>
      <c r="D104" s="101" t="str">
        <f>IFERROR(Tabela15[[#This Row],[preço unitário]]*Tabela15[[#This Row],[Qtd]],"")</f>
        <v/>
      </c>
      <c r="F104" s="98"/>
      <c r="G104" s="98"/>
      <c r="H104" s="100" t="str">
        <f>IFERROR(VLOOKUP(vendas_maio[[#This Row],[Produto]],produtos,5,0),"")</f>
        <v/>
      </c>
      <c r="I104" s="101" t="str">
        <f>IFERROR(vendas_maio[[#This Row],[preço unitário]]*vendas_maio[[#This Row],[Qtd]],"")</f>
        <v/>
      </c>
      <c r="M104" s="90"/>
    </row>
    <row r="105" spans="1:13" x14ac:dyDescent="0.3">
      <c r="A105" s="98"/>
      <c r="B105" s="99"/>
      <c r="C105" s="100" t="str">
        <f>IFERROR(VLOOKUP(Tabela15[[#This Row],[Produto]],produtos,3,0),"")</f>
        <v/>
      </c>
      <c r="D105" s="101" t="str">
        <f>IFERROR(Tabela15[[#This Row],[preço unitário]]*Tabela15[[#This Row],[Qtd]],"")</f>
        <v/>
      </c>
      <c r="F105" s="98"/>
      <c r="G105" s="98"/>
      <c r="H105" s="100" t="str">
        <f>IFERROR(VLOOKUP(vendas_maio[[#This Row],[Produto]],produtos,5,0),"")</f>
        <v/>
      </c>
      <c r="I105" s="101" t="str">
        <f>IFERROR(vendas_maio[[#This Row],[preço unitário]]*vendas_maio[[#This Row],[Qtd]],"")</f>
        <v/>
      </c>
      <c r="M105" s="90"/>
    </row>
    <row r="106" spans="1:13" x14ac:dyDescent="0.3">
      <c r="A106" s="98"/>
      <c r="B106" s="99"/>
      <c r="C106" s="100" t="str">
        <f>IFERROR(VLOOKUP(Tabela15[[#This Row],[Produto]],produtos,3,0),"")</f>
        <v/>
      </c>
      <c r="D106" s="101" t="str">
        <f>IFERROR(Tabela15[[#This Row],[preço unitário]]*Tabela15[[#This Row],[Qtd]],"")</f>
        <v/>
      </c>
      <c r="F106" s="98"/>
      <c r="G106" s="98"/>
      <c r="H106" s="100" t="str">
        <f>IFERROR(VLOOKUP(vendas_maio[[#This Row],[Produto]],produtos,5,0),"")</f>
        <v/>
      </c>
      <c r="I106" s="101" t="str">
        <f>IFERROR(vendas_maio[[#This Row],[preço unitário]]*vendas_maio[[#This Row],[Qtd]],"")</f>
        <v/>
      </c>
      <c r="M106" s="90"/>
    </row>
    <row r="107" spans="1:13" x14ac:dyDescent="0.3">
      <c r="A107" s="98"/>
      <c r="B107" s="99"/>
      <c r="C107" s="100" t="str">
        <f>IFERROR(VLOOKUP(Tabela15[[#This Row],[Produto]],produtos,3,0),"")</f>
        <v/>
      </c>
      <c r="D107" s="101" t="str">
        <f>IFERROR(Tabela15[[#This Row],[preço unitário]]*Tabela15[[#This Row],[Qtd]],"")</f>
        <v/>
      </c>
      <c r="F107" s="98"/>
      <c r="G107" s="98"/>
      <c r="H107" s="100" t="str">
        <f>IFERROR(VLOOKUP(vendas_maio[[#This Row],[Produto]],produtos,5,0),"")</f>
        <v/>
      </c>
      <c r="I107" s="101" t="str">
        <f>IFERROR(vendas_maio[[#This Row],[preço unitário]]*vendas_maio[[#This Row],[Qtd]],"")</f>
        <v/>
      </c>
      <c r="M107" s="90"/>
    </row>
    <row r="108" spans="1:13" x14ac:dyDescent="0.3">
      <c r="A108" s="98"/>
      <c r="B108" s="99"/>
      <c r="C108" s="100" t="str">
        <f>IFERROR(VLOOKUP(Tabela15[[#This Row],[Produto]],produtos,3,0),"")</f>
        <v/>
      </c>
      <c r="D108" s="101" t="str">
        <f>IFERROR(Tabela15[[#This Row],[preço unitário]]*Tabela15[[#This Row],[Qtd]],"")</f>
        <v/>
      </c>
      <c r="F108" s="98"/>
      <c r="G108" s="98"/>
      <c r="H108" s="100" t="str">
        <f>IFERROR(VLOOKUP(vendas_maio[[#This Row],[Produto]],produtos,5,0),"")</f>
        <v/>
      </c>
      <c r="I108" s="101" t="str">
        <f>IFERROR(vendas_maio[[#This Row],[preço unitário]]*vendas_maio[[#This Row],[Qtd]],"")</f>
        <v/>
      </c>
      <c r="M108" s="90"/>
    </row>
    <row r="109" spans="1:13" x14ac:dyDescent="0.3">
      <c r="A109" s="98"/>
      <c r="B109" s="99"/>
      <c r="C109" s="100" t="str">
        <f>IFERROR(VLOOKUP(Tabela15[[#This Row],[Produto]],produtos,3,0),"")</f>
        <v/>
      </c>
      <c r="D109" s="101" t="str">
        <f>IFERROR(Tabela15[[#This Row],[preço unitário]]*Tabela15[[#This Row],[Qtd]],"")</f>
        <v/>
      </c>
      <c r="F109" s="98"/>
      <c r="G109" s="98"/>
      <c r="H109" s="100" t="str">
        <f>IFERROR(VLOOKUP(vendas_maio[[#This Row],[Produto]],produtos,5,0),"")</f>
        <v/>
      </c>
      <c r="I109" s="101" t="str">
        <f>IFERROR(vendas_maio[[#This Row],[preço unitário]]*vendas_maio[[#This Row],[Qtd]],"")</f>
        <v/>
      </c>
      <c r="M109" s="90"/>
    </row>
    <row r="110" spans="1:13" x14ac:dyDescent="0.3">
      <c r="A110" s="98"/>
      <c r="B110" s="99"/>
      <c r="C110" s="100" t="str">
        <f>IFERROR(VLOOKUP(Tabela15[[#This Row],[Produto]],produtos,3,0),"")</f>
        <v/>
      </c>
      <c r="D110" s="101" t="str">
        <f>IFERROR(Tabela15[[#This Row],[preço unitário]]*Tabela15[[#This Row],[Qtd]],"")</f>
        <v/>
      </c>
      <c r="F110" s="98"/>
      <c r="G110" s="98"/>
      <c r="H110" s="100" t="str">
        <f>IFERROR(VLOOKUP(vendas_maio[[#This Row],[Produto]],produtos,5,0),"")</f>
        <v/>
      </c>
      <c r="I110" s="101" t="str">
        <f>IFERROR(vendas_maio[[#This Row],[preço unitário]]*vendas_maio[[#This Row],[Qtd]],"")</f>
        <v/>
      </c>
      <c r="M110" s="90"/>
    </row>
    <row r="111" spans="1:13" x14ac:dyDescent="0.3">
      <c r="A111" s="98"/>
      <c r="B111" s="99"/>
      <c r="C111" s="100" t="str">
        <f>IFERROR(VLOOKUP(Tabela15[[#This Row],[Produto]],produtos,3,0),"")</f>
        <v/>
      </c>
      <c r="D111" s="101" t="str">
        <f>IFERROR(Tabela15[[#This Row],[preço unitário]]*Tabela15[[#This Row],[Qtd]],"")</f>
        <v/>
      </c>
      <c r="F111" s="98"/>
      <c r="G111" s="98"/>
      <c r="H111" s="100" t="str">
        <f>IFERROR(VLOOKUP(vendas_maio[[#This Row],[Produto]],produtos,5,0),"")</f>
        <v/>
      </c>
      <c r="I111" s="101" t="str">
        <f>IFERROR(vendas_maio[[#This Row],[preço unitário]]*vendas_maio[[#This Row],[Qtd]],"")</f>
        <v/>
      </c>
      <c r="M111" s="90"/>
    </row>
    <row r="112" spans="1:13" x14ac:dyDescent="0.3">
      <c r="A112" s="98"/>
      <c r="B112" s="99"/>
      <c r="C112" s="100" t="str">
        <f>IFERROR(VLOOKUP(Tabela15[[#This Row],[Produto]],produtos,3,0),"")</f>
        <v/>
      </c>
      <c r="D112" s="101" t="str">
        <f>IFERROR(Tabela15[[#This Row],[preço unitário]]*Tabela15[[#This Row],[Qtd]],"")</f>
        <v/>
      </c>
      <c r="F112" s="98"/>
      <c r="G112" s="98"/>
      <c r="H112" s="100" t="str">
        <f>IFERROR(VLOOKUP(vendas_maio[[#This Row],[Produto]],produtos,5,0),"")</f>
        <v/>
      </c>
      <c r="I112" s="101" t="str">
        <f>IFERROR(vendas_maio[[#This Row],[preço unitário]]*vendas_maio[[#This Row],[Qtd]],"")</f>
        <v/>
      </c>
      <c r="M112" s="90"/>
    </row>
    <row r="113" spans="1:13" x14ac:dyDescent="0.3">
      <c r="A113" s="98"/>
      <c r="B113" s="99"/>
      <c r="C113" s="100" t="str">
        <f>IFERROR(VLOOKUP(Tabela15[[#This Row],[Produto]],produtos,3,0),"")</f>
        <v/>
      </c>
      <c r="D113" s="101" t="str">
        <f>IFERROR(Tabela15[[#This Row],[preço unitário]]*Tabela15[[#This Row],[Qtd]],"")</f>
        <v/>
      </c>
      <c r="F113" s="98"/>
      <c r="G113" s="98"/>
      <c r="H113" s="100" t="str">
        <f>IFERROR(VLOOKUP(vendas_maio[[#This Row],[Produto]],produtos,5,0),"")</f>
        <v/>
      </c>
      <c r="I113" s="101" t="str">
        <f>IFERROR(vendas_maio[[#This Row],[preço unitário]]*vendas_maio[[#This Row],[Qtd]],"")</f>
        <v/>
      </c>
      <c r="M113" s="90"/>
    </row>
    <row r="114" spans="1:13" x14ac:dyDescent="0.3">
      <c r="A114" s="98"/>
      <c r="B114" s="99"/>
      <c r="C114" s="100" t="str">
        <f>IFERROR(VLOOKUP(Tabela15[[#This Row],[Produto]],produtos,3,0),"")</f>
        <v/>
      </c>
      <c r="D114" s="101" t="str">
        <f>IFERROR(Tabela15[[#This Row],[preço unitário]]*Tabela15[[#This Row],[Qtd]],"")</f>
        <v/>
      </c>
      <c r="F114" s="98"/>
      <c r="G114" s="98"/>
      <c r="H114" s="100" t="str">
        <f>IFERROR(VLOOKUP(vendas_maio[[#This Row],[Produto]],produtos,5,0),"")</f>
        <v/>
      </c>
      <c r="I114" s="101" t="str">
        <f>IFERROR(vendas_maio[[#This Row],[preço unitário]]*vendas_maio[[#This Row],[Qtd]],"")</f>
        <v/>
      </c>
      <c r="M114" s="90"/>
    </row>
    <row r="115" spans="1:13" x14ac:dyDescent="0.3">
      <c r="A115" s="98"/>
      <c r="B115" s="99"/>
      <c r="C115" s="100" t="str">
        <f>IFERROR(VLOOKUP(Tabela15[[#This Row],[Produto]],produtos,3,0),"")</f>
        <v/>
      </c>
      <c r="D115" s="101" t="str">
        <f>IFERROR(Tabela15[[#This Row],[preço unitário]]*Tabela15[[#This Row],[Qtd]],"")</f>
        <v/>
      </c>
      <c r="F115" s="98"/>
      <c r="G115" s="98"/>
      <c r="H115" s="100" t="str">
        <f>IFERROR(VLOOKUP(vendas_maio[[#This Row],[Produto]],produtos,5,0),"")</f>
        <v/>
      </c>
      <c r="I115" s="101" t="str">
        <f>IFERROR(vendas_maio[[#This Row],[preço unitário]]*vendas_maio[[#This Row],[Qtd]],"")</f>
        <v/>
      </c>
      <c r="M115" s="90"/>
    </row>
    <row r="116" spans="1:13" x14ac:dyDescent="0.3">
      <c r="A116" s="98"/>
      <c r="B116" s="99"/>
      <c r="C116" s="100" t="str">
        <f>IFERROR(VLOOKUP(Tabela15[[#This Row],[Produto]],produtos,3,0),"")</f>
        <v/>
      </c>
      <c r="D116" s="101" t="str">
        <f>IFERROR(Tabela15[[#This Row],[preço unitário]]*Tabela15[[#This Row],[Qtd]],"")</f>
        <v/>
      </c>
      <c r="F116" s="98"/>
      <c r="G116" s="98"/>
      <c r="H116" s="100" t="str">
        <f>IFERROR(VLOOKUP(vendas_maio[[#This Row],[Produto]],produtos,5,0),"")</f>
        <v/>
      </c>
      <c r="I116" s="101" t="str">
        <f>IFERROR(vendas_maio[[#This Row],[preço unitário]]*vendas_maio[[#This Row],[Qtd]],"")</f>
        <v/>
      </c>
      <c r="M116" s="90"/>
    </row>
    <row r="117" spans="1:13" x14ac:dyDescent="0.3">
      <c r="A117" s="98"/>
      <c r="B117" s="99"/>
      <c r="C117" s="100" t="str">
        <f>IFERROR(VLOOKUP(Tabela15[[#This Row],[Produto]],produtos,3,0),"")</f>
        <v/>
      </c>
      <c r="D117" s="101" t="str">
        <f>IFERROR(Tabela15[[#This Row],[preço unitário]]*Tabela15[[#This Row],[Qtd]],"")</f>
        <v/>
      </c>
      <c r="F117" s="98"/>
      <c r="G117" s="98"/>
      <c r="H117" s="100" t="str">
        <f>IFERROR(VLOOKUP(vendas_maio[[#This Row],[Produto]],produtos,5,0),"")</f>
        <v/>
      </c>
      <c r="I117" s="101" t="str">
        <f>IFERROR(vendas_maio[[#This Row],[preço unitário]]*vendas_maio[[#This Row],[Qtd]],"")</f>
        <v/>
      </c>
      <c r="M117" s="90"/>
    </row>
    <row r="118" spans="1:13" x14ac:dyDescent="0.3">
      <c r="A118" s="98"/>
      <c r="B118" s="99"/>
      <c r="C118" s="100" t="str">
        <f>IFERROR(VLOOKUP(Tabela15[[#This Row],[Produto]],produtos,3,0),"")</f>
        <v/>
      </c>
      <c r="D118" s="101" t="str">
        <f>IFERROR(Tabela15[[#This Row],[preço unitário]]*Tabela15[[#This Row],[Qtd]],"")</f>
        <v/>
      </c>
      <c r="F118" s="98"/>
      <c r="G118" s="98"/>
      <c r="H118" s="100" t="str">
        <f>IFERROR(VLOOKUP(vendas_maio[[#This Row],[Produto]],produtos,5,0),"")</f>
        <v/>
      </c>
      <c r="I118" s="101" t="str">
        <f>IFERROR(vendas_maio[[#This Row],[preço unitário]]*vendas_maio[[#This Row],[Qtd]],"")</f>
        <v/>
      </c>
      <c r="M118" s="90"/>
    </row>
    <row r="119" spans="1:13" x14ac:dyDescent="0.3">
      <c r="A119" s="98"/>
      <c r="B119" s="99"/>
      <c r="C119" s="100" t="str">
        <f>IFERROR(VLOOKUP(Tabela15[[#This Row],[Produto]],produtos,3,0),"")</f>
        <v/>
      </c>
      <c r="D119" s="101" t="str">
        <f>IFERROR(Tabela15[[#This Row],[preço unitário]]*Tabela15[[#This Row],[Qtd]],"")</f>
        <v/>
      </c>
      <c r="F119" s="98"/>
      <c r="G119" s="98"/>
      <c r="H119" s="100" t="str">
        <f>IFERROR(VLOOKUP(vendas_maio[[#This Row],[Produto]],produtos,5,0),"")</f>
        <v/>
      </c>
      <c r="I119" s="101" t="str">
        <f>IFERROR(vendas_maio[[#This Row],[preço unitário]]*vendas_maio[[#This Row],[Qtd]],"")</f>
        <v/>
      </c>
      <c r="M119" s="90"/>
    </row>
    <row r="120" spans="1:13" x14ac:dyDescent="0.3">
      <c r="A120" s="98"/>
      <c r="B120" s="99"/>
      <c r="C120" s="100" t="str">
        <f>IFERROR(VLOOKUP(Tabela15[[#This Row],[Produto]],produtos,3,0),"")</f>
        <v/>
      </c>
      <c r="D120" s="101" t="str">
        <f>IFERROR(Tabela15[[#This Row],[preço unitário]]*Tabela15[[#This Row],[Qtd]],"")</f>
        <v/>
      </c>
      <c r="F120" s="98"/>
      <c r="G120" s="98"/>
      <c r="H120" s="100" t="str">
        <f>IFERROR(VLOOKUP(vendas_maio[[#This Row],[Produto]],produtos,5,0),"")</f>
        <v/>
      </c>
      <c r="I120" s="101" t="str">
        <f>IFERROR(vendas_maio[[#This Row],[preço unitário]]*vendas_maio[[#This Row],[Qtd]],"")</f>
        <v/>
      </c>
      <c r="M120" s="90"/>
    </row>
    <row r="121" spans="1:13" x14ac:dyDescent="0.3">
      <c r="A121" s="98"/>
      <c r="B121" s="99"/>
      <c r="C121" s="100" t="str">
        <f>IFERROR(VLOOKUP(Tabela15[[#This Row],[Produto]],produtos,3,0),"")</f>
        <v/>
      </c>
      <c r="D121" s="101" t="str">
        <f>IFERROR(Tabela15[[#This Row],[preço unitário]]*Tabela15[[#This Row],[Qtd]],"")</f>
        <v/>
      </c>
      <c r="F121" s="98"/>
      <c r="G121" s="98"/>
      <c r="H121" s="100" t="str">
        <f>IFERROR(VLOOKUP(vendas_maio[[#This Row],[Produto]],produtos,5,0),"")</f>
        <v/>
      </c>
      <c r="I121" s="101" t="str">
        <f>IFERROR(vendas_maio[[#This Row],[preço unitário]]*vendas_maio[[#This Row],[Qtd]],"")</f>
        <v/>
      </c>
      <c r="M121" s="90"/>
    </row>
    <row r="122" spans="1:13" x14ac:dyDescent="0.3">
      <c r="A122" s="98"/>
      <c r="B122" s="99"/>
      <c r="C122" s="100" t="str">
        <f>IFERROR(VLOOKUP(Tabela15[[#This Row],[Produto]],produtos,3,0),"")</f>
        <v/>
      </c>
      <c r="D122" s="101" t="str">
        <f>IFERROR(Tabela15[[#This Row],[preço unitário]]*Tabela15[[#This Row],[Qtd]],"")</f>
        <v/>
      </c>
      <c r="F122" s="98"/>
      <c r="G122" s="98"/>
      <c r="H122" s="100" t="str">
        <f>IFERROR(VLOOKUP(vendas_maio[[#This Row],[Produto]],produtos,5,0),"")</f>
        <v/>
      </c>
      <c r="I122" s="101" t="str">
        <f>IFERROR(vendas_maio[[#This Row],[preço unitário]]*vendas_maio[[#This Row],[Qtd]],"")</f>
        <v/>
      </c>
      <c r="M122" s="90"/>
    </row>
    <row r="123" spans="1:13" x14ac:dyDescent="0.3">
      <c r="A123" s="98"/>
      <c r="B123" s="99"/>
      <c r="C123" s="100" t="str">
        <f>IFERROR(VLOOKUP(Tabela15[[#This Row],[Produto]],produtos,3,0),"")</f>
        <v/>
      </c>
      <c r="D123" s="101" t="str">
        <f>IFERROR(Tabela15[[#This Row],[preço unitário]]*Tabela15[[#This Row],[Qtd]],"")</f>
        <v/>
      </c>
      <c r="F123" s="98"/>
      <c r="G123" s="98"/>
      <c r="H123" s="100" t="str">
        <f>IFERROR(VLOOKUP(vendas_maio[[#This Row],[Produto]],produtos,5,0),"")</f>
        <v/>
      </c>
      <c r="I123" s="101" t="str">
        <f>IFERROR(vendas_maio[[#This Row],[preço unitário]]*vendas_maio[[#This Row],[Qtd]],"")</f>
        <v/>
      </c>
      <c r="M123" s="90"/>
    </row>
    <row r="124" spans="1:13" x14ac:dyDescent="0.3">
      <c r="A124" s="98"/>
      <c r="B124" s="99"/>
      <c r="C124" s="100" t="str">
        <f>IFERROR(VLOOKUP(Tabela15[[#This Row],[Produto]],produtos,3,0),"")</f>
        <v/>
      </c>
      <c r="D124" s="101" t="str">
        <f>IFERROR(Tabela15[[#This Row],[preço unitário]]*Tabela15[[#This Row],[Qtd]],"")</f>
        <v/>
      </c>
      <c r="F124" s="98"/>
      <c r="G124" s="98"/>
      <c r="H124" s="100" t="str">
        <f>IFERROR(VLOOKUP(vendas_maio[[#This Row],[Produto]],produtos,5,0),"")</f>
        <v/>
      </c>
      <c r="I124" s="101" t="str">
        <f>IFERROR(vendas_maio[[#This Row],[preço unitário]]*vendas_maio[[#This Row],[Qtd]],"")</f>
        <v/>
      </c>
      <c r="M124" s="90"/>
    </row>
    <row r="125" spans="1:13" x14ac:dyDescent="0.3">
      <c r="A125" s="98"/>
      <c r="B125" s="99"/>
      <c r="C125" s="100" t="str">
        <f>IFERROR(VLOOKUP(Tabela15[[#This Row],[Produto]],produtos,3,0),"")</f>
        <v/>
      </c>
      <c r="D125" s="101" t="str">
        <f>IFERROR(Tabela15[[#This Row],[preço unitário]]*Tabela15[[#This Row],[Qtd]],"")</f>
        <v/>
      </c>
      <c r="F125" s="98"/>
      <c r="G125" s="98"/>
      <c r="H125" s="100" t="str">
        <f>IFERROR(VLOOKUP(vendas_maio[[#This Row],[Produto]],produtos,5,0),"")</f>
        <v/>
      </c>
      <c r="I125" s="101" t="str">
        <f>IFERROR(vendas_maio[[#This Row],[preço unitário]]*vendas_maio[[#This Row],[Qtd]],"")</f>
        <v/>
      </c>
      <c r="M125" s="90"/>
    </row>
    <row r="126" spans="1:13" x14ac:dyDescent="0.3">
      <c r="A126" s="98"/>
      <c r="B126" s="99"/>
      <c r="C126" s="100" t="str">
        <f>IFERROR(VLOOKUP(Tabela15[[#This Row],[Produto]],produtos,3,0),"")</f>
        <v/>
      </c>
      <c r="D126" s="101" t="str">
        <f>IFERROR(Tabela15[[#This Row],[preço unitário]]*Tabela15[[#This Row],[Qtd]],"")</f>
        <v/>
      </c>
      <c r="F126" s="98"/>
      <c r="G126" s="98"/>
      <c r="H126" s="100" t="str">
        <f>IFERROR(VLOOKUP(vendas_maio[[#This Row],[Produto]],produtos,5,0),"")</f>
        <v/>
      </c>
      <c r="I126" s="101" t="str">
        <f>IFERROR(vendas_maio[[#This Row],[preço unitário]]*vendas_maio[[#This Row],[Qtd]],"")</f>
        <v/>
      </c>
      <c r="M126" s="90"/>
    </row>
    <row r="127" spans="1:13" x14ac:dyDescent="0.3">
      <c r="A127" s="98"/>
      <c r="B127" s="99"/>
      <c r="C127" s="100" t="str">
        <f>IFERROR(VLOOKUP(Tabela15[[#This Row],[Produto]],produtos,3,0),"")</f>
        <v/>
      </c>
      <c r="D127" s="101" t="str">
        <f>IFERROR(Tabela15[[#This Row],[preço unitário]]*Tabela15[[#This Row],[Qtd]],"")</f>
        <v/>
      </c>
      <c r="F127" s="98"/>
      <c r="G127" s="98"/>
      <c r="H127" s="100" t="str">
        <f>IFERROR(VLOOKUP(vendas_maio[[#This Row],[Produto]],produtos,5,0),"")</f>
        <v/>
      </c>
      <c r="I127" s="101" t="str">
        <f>IFERROR(vendas_maio[[#This Row],[preço unitário]]*vendas_maio[[#This Row],[Qtd]],"")</f>
        <v/>
      </c>
      <c r="M127" s="90"/>
    </row>
    <row r="128" spans="1:13" x14ac:dyDescent="0.3">
      <c r="A128" s="98"/>
      <c r="B128" s="99"/>
      <c r="C128" s="100" t="str">
        <f>IFERROR(VLOOKUP(Tabela15[[#This Row],[Produto]],produtos,3,0),"")</f>
        <v/>
      </c>
      <c r="D128" s="101" t="str">
        <f>IFERROR(Tabela15[[#This Row],[preço unitário]]*Tabela15[[#This Row],[Qtd]],"")</f>
        <v/>
      </c>
      <c r="F128" s="98"/>
      <c r="G128" s="98"/>
      <c r="H128" s="100" t="str">
        <f>IFERROR(VLOOKUP(vendas_maio[[#This Row],[Produto]],produtos,5,0),"")</f>
        <v/>
      </c>
      <c r="I128" s="101" t="str">
        <f>IFERROR(vendas_maio[[#This Row],[preço unitário]]*vendas_maio[[#This Row],[Qtd]],"")</f>
        <v/>
      </c>
      <c r="M128" s="90"/>
    </row>
    <row r="129" spans="1:13" x14ac:dyDescent="0.3">
      <c r="A129" s="98"/>
      <c r="B129" s="99"/>
      <c r="C129" s="100" t="str">
        <f>IFERROR(VLOOKUP(Tabela15[[#This Row],[Produto]],produtos,3,0),"")</f>
        <v/>
      </c>
      <c r="D129" s="101" t="str">
        <f>IFERROR(Tabela15[[#This Row],[preço unitário]]*Tabela15[[#This Row],[Qtd]],"")</f>
        <v/>
      </c>
      <c r="F129" s="98"/>
      <c r="G129" s="98"/>
      <c r="H129" s="100" t="str">
        <f>IFERROR(VLOOKUP(vendas_maio[[#This Row],[Produto]],produtos,5,0),"")</f>
        <v/>
      </c>
      <c r="I129" s="101" t="str">
        <f>IFERROR(vendas_maio[[#This Row],[preço unitário]]*vendas_maio[[#This Row],[Qtd]],"")</f>
        <v/>
      </c>
      <c r="M129" s="90"/>
    </row>
    <row r="130" spans="1:13" x14ac:dyDescent="0.3">
      <c r="A130" s="98"/>
      <c r="B130" s="99"/>
      <c r="C130" s="100" t="str">
        <f>IFERROR(VLOOKUP(Tabela15[[#This Row],[Produto]],produtos,3,0),"")</f>
        <v/>
      </c>
      <c r="D130" s="101" t="str">
        <f>IFERROR(Tabela15[[#This Row],[preço unitário]]*Tabela15[[#This Row],[Qtd]],"")</f>
        <v/>
      </c>
      <c r="F130" s="98"/>
      <c r="G130" s="98"/>
      <c r="H130" s="100" t="str">
        <f>IFERROR(VLOOKUP(vendas_maio[[#This Row],[Produto]],produtos,5,0),"")</f>
        <v/>
      </c>
      <c r="I130" s="101" t="str">
        <f>IFERROR(vendas_maio[[#This Row],[preço unitário]]*vendas_maio[[#This Row],[Qtd]],"")</f>
        <v/>
      </c>
      <c r="M130" s="90"/>
    </row>
    <row r="131" spans="1:13" x14ac:dyDescent="0.3">
      <c r="A131" s="98"/>
      <c r="B131" s="99"/>
      <c r="C131" s="100" t="str">
        <f>IFERROR(VLOOKUP(Tabela15[[#This Row],[Produto]],produtos,3,0),"")</f>
        <v/>
      </c>
      <c r="D131" s="101" t="str">
        <f>IFERROR(Tabela15[[#This Row],[preço unitário]]*Tabela15[[#This Row],[Qtd]],"")</f>
        <v/>
      </c>
      <c r="F131" s="98"/>
      <c r="G131" s="98"/>
      <c r="H131" s="100" t="str">
        <f>IFERROR(VLOOKUP(vendas_maio[[#This Row],[Produto]],produtos,5,0),"")</f>
        <v/>
      </c>
      <c r="I131" s="101" t="str">
        <f>IFERROR(vendas_maio[[#This Row],[preço unitário]]*vendas_maio[[#This Row],[Qtd]],"")</f>
        <v/>
      </c>
      <c r="M131" s="90"/>
    </row>
    <row r="132" spans="1:13" x14ac:dyDescent="0.3">
      <c r="A132" s="98"/>
      <c r="B132" s="99"/>
      <c r="C132" s="100" t="str">
        <f>IFERROR(VLOOKUP(Tabela15[[#This Row],[Produto]],produtos,3,0),"")</f>
        <v/>
      </c>
      <c r="D132" s="101" t="str">
        <f>IFERROR(Tabela15[[#This Row],[preço unitário]]*Tabela15[[#This Row],[Qtd]],"")</f>
        <v/>
      </c>
      <c r="F132" s="98"/>
      <c r="G132" s="98"/>
      <c r="H132" s="100" t="str">
        <f>IFERROR(VLOOKUP(vendas_maio[[#This Row],[Produto]],produtos,5,0),"")</f>
        <v/>
      </c>
      <c r="I132" s="101" t="str">
        <f>IFERROR(vendas_maio[[#This Row],[preço unitário]]*vendas_maio[[#This Row],[Qtd]],"")</f>
        <v/>
      </c>
      <c r="M132" s="90"/>
    </row>
    <row r="133" spans="1:13" x14ac:dyDescent="0.3">
      <c r="A133" s="98"/>
      <c r="B133" s="99"/>
      <c r="C133" s="100" t="str">
        <f>IFERROR(VLOOKUP(Tabela15[[#This Row],[Produto]],produtos,3,0),"")</f>
        <v/>
      </c>
      <c r="D133" s="101" t="str">
        <f>IFERROR(Tabela15[[#This Row],[preço unitário]]*Tabela15[[#This Row],[Qtd]],"")</f>
        <v/>
      </c>
      <c r="F133" s="98"/>
      <c r="G133" s="98"/>
      <c r="H133" s="100" t="str">
        <f>IFERROR(VLOOKUP(vendas_maio[[#This Row],[Produto]],produtos,5,0),"")</f>
        <v/>
      </c>
      <c r="I133" s="101" t="str">
        <f>IFERROR(vendas_maio[[#This Row],[preço unitário]]*vendas_maio[[#This Row],[Qtd]],"")</f>
        <v/>
      </c>
      <c r="M133" s="90"/>
    </row>
    <row r="134" spans="1:13" x14ac:dyDescent="0.3">
      <c r="A134" s="98"/>
      <c r="B134" s="99"/>
      <c r="C134" s="100" t="str">
        <f>IFERROR(VLOOKUP(Tabela15[[#This Row],[Produto]],produtos,3,0),"")</f>
        <v/>
      </c>
      <c r="D134" s="101" t="str">
        <f>IFERROR(Tabela15[[#This Row],[preço unitário]]*Tabela15[[#This Row],[Qtd]],"")</f>
        <v/>
      </c>
      <c r="F134" s="98"/>
      <c r="G134" s="98"/>
      <c r="H134" s="100" t="str">
        <f>IFERROR(VLOOKUP(vendas_maio[[#This Row],[Produto]],produtos,5,0),"")</f>
        <v/>
      </c>
      <c r="I134" s="101" t="str">
        <f>IFERROR(vendas_maio[[#This Row],[preço unitário]]*vendas_maio[[#This Row],[Qtd]],"")</f>
        <v/>
      </c>
      <c r="M134" s="90"/>
    </row>
    <row r="135" spans="1:13" x14ac:dyDescent="0.3">
      <c r="A135" s="98"/>
      <c r="B135" s="99"/>
      <c r="C135" s="100" t="str">
        <f>IFERROR(VLOOKUP(Tabela15[[#This Row],[Produto]],produtos,3,0),"")</f>
        <v/>
      </c>
      <c r="D135" s="101" t="str">
        <f>IFERROR(Tabela15[[#This Row],[preço unitário]]*Tabela15[[#This Row],[Qtd]],"")</f>
        <v/>
      </c>
      <c r="F135" s="98"/>
      <c r="G135" s="98"/>
      <c r="H135" s="100" t="str">
        <f>IFERROR(VLOOKUP(vendas_maio[[#This Row],[Produto]],produtos,5,0),"")</f>
        <v/>
      </c>
      <c r="I135" s="101" t="str">
        <f>IFERROR(vendas_maio[[#This Row],[preço unitário]]*vendas_maio[[#This Row],[Qtd]],"")</f>
        <v/>
      </c>
      <c r="M135" s="90"/>
    </row>
    <row r="136" spans="1:13" x14ac:dyDescent="0.3">
      <c r="A136" s="98"/>
      <c r="B136" s="99"/>
      <c r="C136" s="100" t="str">
        <f>IFERROR(VLOOKUP(Tabela15[[#This Row],[Produto]],produtos,3,0),"")</f>
        <v/>
      </c>
      <c r="D136" s="101" t="str">
        <f>IFERROR(Tabela15[[#This Row],[preço unitário]]*Tabela15[[#This Row],[Qtd]],"")</f>
        <v/>
      </c>
      <c r="F136" s="98"/>
      <c r="G136" s="98"/>
      <c r="H136" s="100" t="str">
        <f>IFERROR(VLOOKUP(vendas_maio[[#This Row],[Produto]],produtos,5,0),"")</f>
        <v/>
      </c>
      <c r="I136" s="101" t="str">
        <f>IFERROR(vendas_maio[[#This Row],[preço unitário]]*vendas_maio[[#This Row],[Qtd]],"")</f>
        <v/>
      </c>
      <c r="M136" s="90"/>
    </row>
    <row r="137" spans="1:13" x14ac:dyDescent="0.3">
      <c r="A137" s="98"/>
      <c r="B137" s="99"/>
      <c r="C137" s="100" t="str">
        <f>IFERROR(VLOOKUP(Tabela15[[#This Row],[Produto]],produtos,3,0),"")</f>
        <v/>
      </c>
      <c r="D137" s="101" t="str">
        <f>IFERROR(Tabela15[[#This Row],[preço unitário]]*Tabela15[[#This Row],[Qtd]],"")</f>
        <v/>
      </c>
      <c r="F137" s="98"/>
      <c r="G137" s="98"/>
      <c r="H137" s="100" t="str">
        <f>IFERROR(VLOOKUP(vendas_maio[[#This Row],[Produto]],produtos,5,0),"")</f>
        <v/>
      </c>
      <c r="I137" s="101" t="str">
        <f>IFERROR(vendas_maio[[#This Row],[preço unitário]]*vendas_maio[[#This Row],[Qtd]],"")</f>
        <v/>
      </c>
      <c r="M137" s="90"/>
    </row>
    <row r="138" spans="1:13" x14ac:dyDescent="0.3">
      <c r="A138" s="98"/>
      <c r="B138" s="99"/>
      <c r="C138" s="100" t="str">
        <f>IFERROR(VLOOKUP(Tabela15[[#This Row],[Produto]],produtos,3,0),"")</f>
        <v/>
      </c>
      <c r="D138" s="101" t="str">
        <f>IFERROR(Tabela15[[#This Row],[preço unitário]]*Tabela15[[#This Row],[Qtd]],"")</f>
        <v/>
      </c>
      <c r="F138" s="98"/>
      <c r="G138" s="98"/>
      <c r="H138" s="100" t="str">
        <f>IFERROR(VLOOKUP(vendas_maio[[#This Row],[Produto]],produtos,5,0),"")</f>
        <v/>
      </c>
      <c r="I138" s="101" t="str">
        <f>IFERROR(vendas_maio[[#This Row],[preço unitário]]*vendas_maio[[#This Row],[Qtd]],"")</f>
        <v/>
      </c>
      <c r="M138" s="90"/>
    </row>
    <row r="139" spans="1:13" x14ac:dyDescent="0.3">
      <c r="A139" s="98"/>
      <c r="B139" s="99"/>
      <c r="C139" s="100" t="str">
        <f>IFERROR(VLOOKUP(Tabela15[[#This Row],[Produto]],produtos,3,0),"")</f>
        <v/>
      </c>
      <c r="D139" s="101" t="str">
        <f>IFERROR(Tabela15[[#This Row],[preço unitário]]*Tabela15[[#This Row],[Qtd]],"")</f>
        <v/>
      </c>
      <c r="F139" s="98"/>
      <c r="G139" s="98"/>
      <c r="H139" s="100" t="str">
        <f>IFERROR(VLOOKUP(vendas_maio[[#This Row],[Produto]],produtos,5,0),"")</f>
        <v/>
      </c>
      <c r="I139" s="101" t="str">
        <f>IFERROR(vendas_maio[[#This Row],[preço unitário]]*vendas_maio[[#This Row],[Qtd]],"")</f>
        <v/>
      </c>
      <c r="M139" s="90"/>
    </row>
    <row r="140" spans="1:13" x14ac:dyDescent="0.3">
      <c r="A140" s="98"/>
      <c r="B140" s="99"/>
      <c r="C140" s="100" t="str">
        <f>IFERROR(VLOOKUP(Tabela15[[#This Row],[Produto]],produtos,3,0),"")</f>
        <v/>
      </c>
      <c r="D140" s="101" t="str">
        <f>IFERROR(Tabela15[[#This Row],[preço unitário]]*Tabela15[[#This Row],[Qtd]],"")</f>
        <v/>
      </c>
      <c r="F140" s="98"/>
      <c r="G140" s="98"/>
      <c r="H140" s="100" t="str">
        <f>IFERROR(VLOOKUP(vendas_maio[[#This Row],[Produto]],produtos,5,0),"")</f>
        <v/>
      </c>
      <c r="I140" s="101" t="str">
        <f>IFERROR(vendas_maio[[#This Row],[preço unitário]]*vendas_maio[[#This Row],[Qtd]],"")</f>
        <v/>
      </c>
      <c r="M140" s="90"/>
    </row>
    <row r="141" spans="1:13" x14ac:dyDescent="0.3">
      <c r="A141" s="98"/>
      <c r="B141" s="99"/>
      <c r="C141" s="100" t="str">
        <f>IFERROR(VLOOKUP(Tabela15[[#This Row],[Produto]],produtos,3,0),"")</f>
        <v/>
      </c>
      <c r="D141" s="101" t="str">
        <f>IFERROR(Tabela15[[#This Row],[preço unitário]]*Tabela15[[#This Row],[Qtd]],"")</f>
        <v/>
      </c>
      <c r="F141" s="98"/>
      <c r="G141" s="98"/>
      <c r="H141" s="100" t="str">
        <f>IFERROR(VLOOKUP(vendas_maio[[#This Row],[Produto]],produtos,5,0),"")</f>
        <v/>
      </c>
      <c r="I141" s="101" t="str">
        <f>IFERROR(vendas_maio[[#This Row],[preço unitário]]*vendas_maio[[#This Row],[Qtd]],"")</f>
        <v/>
      </c>
      <c r="M141" s="90"/>
    </row>
    <row r="142" spans="1:13" x14ac:dyDescent="0.3">
      <c r="A142" s="98"/>
      <c r="B142" s="99"/>
      <c r="C142" s="100" t="str">
        <f>IFERROR(VLOOKUP(Tabela15[[#This Row],[Produto]],produtos,3,0),"")</f>
        <v/>
      </c>
      <c r="D142" s="101" t="str">
        <f>IFERROR(Tabela15[[#This Row],[preço unitário]]*Tabela15[[#This Row],[Qtd]],"")</f>
        <v/>
      </c>
      <c r="F142" s="98"/>
      <c r="G142" s="98"/>
      <c r="H142" s="100" t="str">
        <f>IFERROR(VLOOKUP(vendas_maio[[#This Row],[Produto]],produtos,5,0),"")</f>
        <v/>
      </c>
      <c r="I142" s="101" t="str">
        <f>IFERROR(vendas_maio[[#This Row],[preço unitário]]*vendas_maio[[#This Row],[Qtd]],"")</f>
        <v/>
      </c>
      <c r="M142" s="90"/>
    </row>
    <row r="143" spans="1:13" x14ac:dyDescent="0.3">
      <c r="A143" s="98"/>
      <c r="B143" s="99"/>
      <c r="C143" s="100" t="str">
        <f>IFERROR(VLOOKUP(Tabela15[[#This Row],[Produto]],produtos,3,0),"")</f>
        <v/>
      </c>
      <c r="D143" s="101" t="str">
        <f>IFERROR(Tabela15[[#This Row],[preço unitário]]*Tabela15[[#This Row],[Qtd]],"")</f>
        <v/>
      </c>
      <c r="F143" s="98"/>
      <c r="G143" s="98"/>
      <c r="H143" s="100" t="str">
        <f>IFERROR(VLOOKUP(vendas_maio[[#This Row],[Produto]],produtos,5,0),"")</f>
        <v/>
      </c>
      <c r="I143" s="101" t="str">
        <f>IFERROR(vendas_maio[[#This Row],[preço unitário]]*vendas_maio[[#This Row],[Qtd]],"")</f>
        <v/>
      </c>
      <c r="M143" s="90"/>
    </row>
    <row r="144" spans="1:13" x14ac:dyDescent="0.3">
      <c r="A144" s="98"/>
      <c r="B144" s="99"/>
      <c r="C144" s="100" t="str">
        <f>IFERROR(VLOOKUP(Tabela15[[#This Row],[Produto]],produtos,3,0),"")</f>
        <v/>
      </c>
      <c r="D144" s="101" t="str">
        <f>IFERROR(Tabela15[[#This Row],[preço unitário]]*Tabela15[[#This Row],[Qtd]],"")</f>
        <v/>
      </c>
      <c r="F144" s="98"/>
      <c r="G144" s="98"/>
      <c r="H144" s="100" t="str">
        <f>IFERROR(VLOOKUP(vendas_maio[[#This Row],[Produto]],produtos,5,0),"")</f>
        <v/>
      </c>
      <c r="I144" s="101" t="str">
        <f>IFERROR(vendas_maio[[#This Row],[preço unitário]]*vendas_maio[[#This Row],[Qtd]],"")</f>
        <v/>
      </c>
      <c r="M144" s="90"/>
    </row>
    <row r="145" spans="1:13" x14ac:dyDescent="0.3">
      <c r="A145" s="98"/>
      <c r="B145" s="99"/>
      <c r="C145" s="100" t="str">
        <f>IFERROR(VLOOKUP(Tabela15[[#This Row],[Produto]],produtos,3,0),"")</f>
        <v/>
      </c>
      <c r="D145" s="101" t="str">
        <f>IFERROR(Tabela15[[#This Row],[preço unitário]]*Tabela15[[#This Row],[Qtd]],"")</f>
        <v/>
      </c>
      <c r="F145" s="98"/>
      <c r="G145" s="98"/>
      <c r="H145" s="100" t="str">
        <f>IFERROR(VLOOKUP(vendas_maio[[#This Row],[Produto]],produtos,5,0),"")</f>
        <v/>
      </c>
      <c r="I145" s="101" t="str">
        <f>IFERROR(vendas_maio[[#This Row],[preço unitário]]*vendas_maio[[#This Row],[Qtd]],"")</f>
        <v/>
      </c>
      <c r="M145" s="90"/>
    </row>
    <row r="146" spans="1:13" x14ac:dyDescent="0.3">
      <c r="A146" s="98"/>
      <c r="B146" s="99"/>
      <c r="C146" s="100" t="str">
        <f>IFERROR(VLOOKUP(Tabela15[[#This Row],[Produto]],produtos,3,0),"")</f>
        <v/>
      </c>
      <c r="D146" s="101" t="str">
        <f>IFERROR(Tabela15[[#This Row],[preço unitário]]*Tabela15[[#This Row],[Qtd]],"")</f>
        <v/>
      </c>
      <c r="F146" s="98"/>
      <c r="G146" s="98"/>
      <c r="H146" s="100" t="str">
        <f>IFERROR(VLOOKUP(vendas_maio[[#This Row],[Produto]],produtos,5,0),"")</f>
        <v/>
      </c>
      <c r="I146" s="101" t="str">
        <f>IFERROR(vendas_maio[[#This Row],[preço unitário]]*vendas_maio[[#This Row],[Qtd]],"")</f>
        <v/>
      </c>
      <c r="M146" s="90"/>
    </row>
    <row r="147" spans="1:13" x14ac:dyDescent="0.3">
      <c r="A147" s="98"/>
      <c r="B147" s="99"/>
      <c r="C147" s="100" t="str">
        <f>IFERROR(VLOOKUP(Tabela15[[#This Row],[Produto]],produtos,3,0),"")</f>
        <v/>
      </c>
      <c r="D147" s="101" t="str">
        <f>IFERROR(Tabela15[[#This Row],[preço unitário]]*Tabela15[[#This Row],[Qtd]],"")</f>
        <v/>
      </c>
      <c r="F147" s="98"/>
      <c r="G147" s="98"/>
      <c r="H147" s="100" t="str">
        <f>IFERROR(VLOOKUP(vendas_maio[[#This Row],[Produto]],produtos,5,0),"")</f>
        <v/>
      </c>
      <c r="I147" s="101" t="str">
        <f>IFERROR(vendas_maio[[#This Row],[preço unitário]]*vendas_maio[[#This Row],[Qtd]],"")</f>
        <v/>
      </c>
      <c r="M147" s="90"/>
    </row>
    <row r="148" spans="1:13" x14ac:dyDescent="0.3">
      <c r="A148" s="98"/>
      <c r="B148" s="99"/>
      <c r="C148" s="100" t="str">
        <f>IFERROR(VLOOKUP(Tabela15[[#This Row],[Produto]],produtos,3,0),"")</f>
        <v/>
      </c>
      <c r="D148" s="101" t="str">
        <f>IFERROR(Tabela15[[#This Row],[preço unitário]]*Tabela15[[#This Row],[Qtd]],"")</f>
        <v/>
      </c>
      <c r="F148" s="98"/>
      <c r="G148" s="98"/>
      <c r="H148" s="100" t="str">
        <f>IFERROR(VLOOKUP(vendas_maio[[#This Row],[Produto]],produtos,5,0),"")</f>
        <v/>
      </c>
      <c r="I148" s="101" t="str">
        <f>IFERROR(vendas_maio[[#This Row],[preço unitário]]*vendas_maio[[#This Row],[Qtd]],"")</f>
        <v/>
      </c>
      <c r="M148" s="90"/>
    </row>
    <row r="149" spans="1:13" x14ac:dyDescent="0.3">
      <c r="A149" s="98"/>
      <c r="B149" s="99"/>
      <c r="C149" s="100" t="str">
        <f>IFERROR(VLOOKUP(Tabela15[[#This Row],[Produto]],produtos,3,0),"")</f>
        <v/>
      </c>
      <c r="D149" s="101" t="str">
        <f>IFERROR(Tabela15[[#This Row],[preço unitário]]*Tabela15[[#This Row],[Qtd]],"")</f>
        <v/>
      </c>
      <c r="F149" s="98"/>
      <c r="G149" s="98"/>
      <c r="H149" s="100" t="str">
        <f>IFERROR(VLOOKUP(vendas_maio[[#This Row],[Produto]],produtos,5,0),"")</f>
        <v/>
      </c>
      <c r="I149" s="101" t="str">
        <f>IFERROR(vendas_maio[[#This Row],[preço unitário]]*vendas_maio[[#This Row],[Qtd]],"")</f>
        <v/>
      </c>
      <c r="M149" s="90"/>
    </row>
    <row r="150" spans="1:13" x14ac:dyDescent="0.3">
      <c r="A150" s="98"/>
      <c r="B150" s="99"/>
      <c r="C150" s="100" t="str">
        <f>IFERROR(VLOOKUP(Tabela15[[#This Row],[Produto]],produtos,3,0),"")</f>
        <v/>
      </c>
      <c r="D150" s="101" t="str">
        <f>IFERROR(Tabela15[[#This Row],[preço unitário]]*Tabela15[[#This Row],[Qtd]],"")</f>
        <v/>
      </c>
      <c r="F150" s="98"/>
      <c r="G150" s="98"/>
      <c r="H150" s="100" t="str">
        <f>IFERROR(VLOOKUP(vendas_maio[[#This Row],[Produto]],produtos,5,0),"")</f>
        <v/>
      </c>
      <c r="I150" s="101" t="str">
        <f>IFERROR(vendas_maio[[#This Row],[preço unitário]]*vendas_maio[[#This Row],[Qtd]],"")</f>
        <v/>
      </c>
      <c r="M150" s="90"/>
    </row>
    <row r="151" spans="1:13" x14ac:dyDescent="0.3">
      <c r="A151" s="98"/>
      <c r="B151" s="99"/>
      <c r="C151" s="100" t="str">
        <f>IFERROR(VLOOKUP(Tabela15[[#This Row],[Produto]],produtos,3,0),"")</f>
        <v/>
      </c>
      <c r="D151" s="101" t="str">
        <f>IFERROR(Tabela15[[#This Row],[preço unitário]]*Tabela15[[#This Row],[Qtd]],"")</f>
        <v/>
      </c>
      <c r="F151" s="98"/>
      <c r="G151" s="98"/>
      <c r="H151" s="100" t="str">
        <f>IFERROR(VLOOKUP(vendas_maio[[#This Row],[Produto]],produtos,5,0),"")</f>
        <v/>
      </c>
      <c r="I151" s="101" t="str">
        <f>IFERROR(vendas_maio[[#This Row],[preço unitário]]*vendas_maio[[#This Row],[Qtd]],"")</f>
        <v/>
      </c>
      <c r="M151" s="90"/>
    </row>
    <row r="152" spans="1:13" x14ac:dyDescent="0.3">
      <c r="A152" s="98"/>
      <c r="B152" s="99"/>
      <c r="C152" s="100" t="str">
        <f>IFERROR(VLOOKUP(Tabela15[[#This Row],[Produto]],produtos,3,0),"")</f>
        <v/>
      </c>
      <c r="D152" s="101" t="str">
        <f>IFERROR(Tabela15[[#This Row],[preço unitário]]*Tabela15[[#This Row],[Qtd]],"")</f>
        <v/>
      </c>
      <c r="F152" s="98"/>
      <c r="G152" s="98"/>
      <c r="H152" s="100" t="str">
        <f>IFERROR(VLOOKUP(vendas_maio[[#This Row],[Produto]],produtos,5,0),"")</f>
        <v/>
      </c>
      <c r="I152" s="101" t="str">
        <f>IFERROR(vendas_maio[[#This Row],[preço unitário]]*vendas_maio[[#This Row],[Qtd]],"")</f>
        <v/>
      </c>
      <c r="M152" s="90"/>
    </row>
    <row r="153" spans="1:13" x14ac:dyDescent="0.3">
      <c r="A153" s="98"/>
      <c r="B153" s="99"/>
      <c r="C153" s="100" t="str">
        <f>IFERROR(VLOOKUP(Tabela15[[#This Row],[Produto]],produtos,3,0),"")</f>
        <v/>
      </c>
      <c r="D153" s="101" t="str">
        <f>IFERROR(Tabela15[[#This Row],[preço unitário]]*Tabela15[[#This Row],[Qtd]],"")</f>
        <v/>
      </c>
      <c r="F153" s="98"/>
      <c r="G153" s="98"/>
      <c r="H153" s="100" t="str">
        <f>IFERROR(VLOOKUP(vendas_maio[[#This Row],[Produto]],produtos,5,0),"")</f>
        <v/>
      </c>
      <c r="I153" s="101" t="str">
        <f>IFERROR(vendas_maio[[#This Row],[preço unitário]]*vendas_maio[[#This Row],[Qtd]],"")</f>
        <v/>
      </c>
      <c r="M153" s="90"/>
    </row>
    <row r="154" spans="1:13" x14ac:dyDescent="0.3">
      <c r="A154" s="98"/>
      <c r="B154" s="99"/>
      <c r="C154" s="100" t="str">
        <f>IFERROR(VLOOKUP(Tabela15[[#This Row],[Produto]],produtos,3,0),"")</f>
        <v/>
      </c>
      <c r="D154" s="101" t="str">
        <f>IFERROR(Tabela15[[#This Row],[preço unitário]]*Tabela15[[#This Row],[Qtd]],"")</f>
        <v/>
      </c>
      <c r="F154" s="98"/>
      <c r="G154" s="98"/>
      <c r="H154" s="100" t="str">
        <f>IFERROR(VLOOKUP(vendas_maio[[#This Row],[Produto]],produtos,5,0),"")</f>
        <v/>
      </c>
      <c r="I154" s="101" t="str">
        <f>IFERROR(vendas_maio[[#This Row],[preço unitário]]*vendas_maio[[#This Row],[Qtd]],"")</f>
        <v/>
      </c>
      <c r="M154" s="90"/>
    </row>
    <row r="155" spans="1:13" x14ac:dyDescent="0.3">
      <c r="A155" s="98"/>
      <c r="B155" s="99"/>
      <c r="C155" s="100" t="str">
        <f>IFERROR(VLOOKUP(Tabela15[[#This Row],[Produto]],produtos,3,0),"")</f>
        <v/>
      </c>
      <c r="D155" s="101" t="str">
        <f>IFERROR(Tabela15[[#This Row],[preço unitário]]*Tabela15[[#This Row],[Qtd]],"")</f>
        <v/>
      </c>
      <c r="F155" s="98"/>
      <c r="G155" s="98"/>
      <c r="H155" s="100" t="str">
        <f>IFERROR(VLOOKUP(vendas_maio[[#This Row],[Produto]],produtos,5,0),"")</f>
        <v/>
      </c>
      <c r="I155" s="101" t="str">
        <f>IFERROR(vendas_maio[[#This Row],[preço unitário]]*vendas_maio[[#This Row],[Qtd]],"")</f>
        <v/>
      </c>
      <c r="M155" s="90"/>
    </row>
    <row r="156" spans="1:13" x14ac:dyDescent="0.3">
      <c r="A156" s="98"/>
      <c r="B156" s="99"/>
      <c r="C156" s="100" t="str">
        <f>IFERROR(VLOOKUP(Tabela15[[#This Row],[Produto]],produtos,3,0),"")</f>
        <v/>
      </c>
      <c r="D156" s="101" t="str">
        <f>IFERROR(Tabela15[[#This Row],[preço unitário]]*Tabela15[[#This Row],[Qtd]],"")</f>
        <v/>
      </c>
      <c r="F156" s="98"/>
      <c r="G156" s="98"/>
      <c r="H156" s="100" t="str">
        <f>IFERROR(VLOOKUP(vendas_maio[[#This Row],[Produto]],produtos,5,0),"")</f>
        <v/>
      </c>
      <c r="I156" s="101" t="str">
        <f>IFERROR(vendas_maio[[#This Row],[preço unitário]]*vendas_maio[[#This Row],[Qtd]],"")</f>
        <v/>
      </c>
      <c r="M156" s="90"/>
    </row>
    <row r="157" spans="1:13" x14ac:dyDescent="0.3">
      <c r="A157" s="98"/>
      <c r="B157" s="99"/>
      <c r="C157" s="100" t="str">
        <f>IFERROR(VLOOKUP(Tabela15[[#This Row],[Produto]],produtos,3,0),"")</f>
        <v/>
      </c>
      <c r="D157" s="101" t="str">
        <f>IFERROR(Tabela15[[#This Row],[preço unitário]]*Tabela15[[#This Row],[Qtd]],"")</f>
        <v/>
      </c>
      <c r="F157" s="98"/>
      <c r="G157" s="98"/>
      <c r="H157" s="100" t="str">
        <f>IFERROR(VLOOKUP(vendas_maio[[#This Row],[Produto]],produtos,5,0),"")</f>
        <v/>
      </c>
      <c r="I157" s="101" t="str">
        <f>IFERROR(vendas_maio[[#This Row],[preço unitário]]*vendas_maio[[#This Row],[Qtd]],"")</f>
        <v/>
      </c>
      <c r="M157" s="90"/>
    </row>
    <row r="158" spans="1:13" x14ac:dyDescent="0.3">
      <c r="A158" s="98"/>
      <c r="B158" s="99"/>
      <c r="C158" s="100" t="str">
        <f>IFERROR(VLOOKUP(Tabela15[[#This Row],[Produto]],produtos,3,0),"")</f>
        <v/>
      </c>
      <c r="D158" s="101" t="str">
        <f>IFERROR(Tabela15[[#This Row],[preço unitário]]*Tabela15[[#This Row],[Qtd]],"")</f>
        <v/>
      </c>
      <c r="F158" s="98"/>
      <c r="G158" s="98"/>
      <c r="H158" s="100" t="str">
        <f>IFERROR(VLOOKUP(vendas_maio[[#This Row],[Produto]],produtos,5,0),"")</f>
        <v/>
      </c>
      <c r="I158" s="101" t="str">
        <f>IFERROR(vendas_maio[[#This Row],[preço unitário]]*vendas_maio[[#This Row],[Qtd]],"")</f>
        <v/>
      </c>
      <c r="M158" s="90"/>
    </row>
    <row r="159" spans="1:13" x14ac:dyDescent="0.3">
      <c r="A159" s="98"/>
      <c r="B159" s="99"/>
      <c r="C159" s="100" t="str">
        <f>IFERROR(VLOOKUP(Tabela15[[#This Row],[Produto]],produtos,3,0),"")</f>
        <v/>
      </c>
      <c r="D159" s="101" t="str">
        <f>IFERROR(Tabela15[[#This Row],[preço unitário]]*Tabela15[[#This Row],[Qtd]],"")</f>
        <v/>
      </c>
      <c r="F159" s="98"/>
      <c r="G159" s="98"/>
      <c r="H159" s="100" t="str">
        <f>IFERROR(VLOOKUP(vendas_maio[[#This Row],[Produto]],produtos,5,0),"")</f>
        <v/>
      </c>
      <c r="I159" s="101" t="str">
        <f>IFERROR(vendas_maio[[#This Row],[preço unitário]]*vendas_maio[[#This Row],[Qtd]],"")</f>
        <v/>
      </c>
      <c r="M159" s="90"/>
    </row>
    <row r="160" spans="1:13" x14ac:dyDescent="0.3">
      <c r="A160" s="98"/>
      <c r="B160" s="99"/>
      <c r="C160" s="100" t="str">
        <f>IFERROR(VLOOKUP(Tabela15[[#This Row],[Produto]],produtos,3,0),"")</f>
        <v/>
      </c>
      <c r="D160" s="101" t="str">
        <f>IFERROR(Tabela15[[#This Row],[preço unitário]]*Tabela15[[#This Row],[Qtd]],"")</f>
        <v/>
      </c>
      <c r="F160" s="98"/>
      <c r="G160" s="98"/>
      <c r="H160" s="100" t="str">
        <f>IFERROR(VLOOKUP(vendas_maio[[#This Row],[Produto]],produtos,5,0),"")</f>
        <v/>
      </c>
      <c r="I160" s="101" t="str">
        <f>IFERROR(vendas_maio[[#This Row],[preço unitário]]*vendas_maio[[#This Row],[Qtd]],"")</f>
        <v/>
      </c>
      <c r="M160" s="90"/>
    </row>
    <row r="161" spans="1:13" x14ac:dyDescent="0.3">
      <c r="A161" s="98"/>
      <c r="B161" s="99"/>
      <c r="C161" s="100" t="str">
        <f>IFERROR(VLOOKUP(Tabela15[[#This Row],[Produto]],produtos,3,0),"")</f>
        <v/>
      </c>
      <c r="D161" s="101" t="str">
        <f>IFERROR(Tabela15[[#This Row],[preço unitário]]*Tabela15[[#This Row],[Qtd]],"")</f>
        <v/>
      </c>
      <c r="F161" s="98"/>
      <c r="G161" s="98"/>
      <c r="H161" s="100" t="str">
        <f>IFERROR(VLOOKUP(vendas_maio[[#This Row],[Produto]],produtos,5,0),"")</f>
        <v/>
      </c>
      <c r="I161" s="101" t="str">
        <f>IFERROR(vendas_maio[[#This Row],[preço unitário]]*vendas_maio[[#This Row],[Qtd]],"")</f>
        <v/>
      </c>
      <c r="M161" s="90"/>
    </row>
    <row r="162" spans="1:13" x14ac:dyDescent="0.3">
      <c r="A162" s="98"/>
      <c r="B162" s="99"/>
      <c r="C162" s="100" t="str">
        <f>IFERROR(VLOOKUP(Tabela15[[#This Row],[Produto]],produtos,3,0),"")</f>
        <v/>
      </c>
      <c r="D162" s="101" t="str">
        <f>IFERROR(Tabela15[[#This Row],[preço unitário]]*Tabela15[[#This Row],[Qtd]],"")</f>
        <v/>
      </c>
      <c r="F162" s="98"/>
      <c r="G162" s="98"/>
      <c r="H162" s="100" t="str">
        <f>IFERROR(VLOOKUP(vendas_maio[[#This Row],[Produto]],produtos,5,0),"")</f>
        <v/>
      </c>
      <c r="I162" s="101" t="str">
        <f>IFERROR(vendas_maio[[#This Row],[preço unitário]]*vendas_maio[[#This Row],[Qtd]],"")</f>
        <v/>
      </c>
      <c r="M162" s="90"/>
    </row>
    <row r="163" spans="1:13" x14ac:dyDescent="0.3">
      <c r="A163" s="98"/>
      <c r="B163" s="99"/>
      <c r="C163" s="100" t="str">
        <f>IFERROR(VLOOKUP(Tabela15[[#This Row],[Produto]],produtos,3,0),"")</f>
        <v/>
      </c>
      <c r="D163" s="101" t="str">
        <f>IFERROR(Tabela15[[#This Row],[preço unitário]]*Tabela15[[#This Row],[Qtd]],"")</f>
        <v/>
      </c>
      <c r="F163" s="98"/>
      <c r="G163" s="98"/>
      <c r="H163" s="100" t="str">
        <f>IFERROR(VLOOKUP(vendas_maio[[#This Row],[Produto]],produtos,5,0),"")</f>
        <v/>
      </c>
      <c r="I163" s="101" t="str">
        <f>IFERROR(vendas_maio[[#This Row],[preço unitário]]*vendas_maio[[#This Row],[Qtd]],"")</f>
        <v/>
      </c>
      <c r="M163" s="90"/>
    </row>
    <row r="164" spans="1:13" x14ac:dyDescent="0.3">
      <c r="A164" s="98"/>
      <c r="B164" s="99"/>
      <c r="C164" s="100" t="str">
        <f>IFERROR(VLOOKUP(Tabela15[[#This Row],[Produto]],produtos,3,0),"")</f>
        <v/>
      </c>
      <c r="D164" s="101" t="str">
        <f>IFERROR(Tabela15[[#This Row],[preço unitário]]*Tabela15[[#This Row],[Qtd]],"")</f>
        <v/>
      </c>
      <c r="F164" s="98"/>
      <c r="G164" s="98"/>
      <c r="H164" s="100" t="str">
        <f>IFERROR(VLOOKUP(vendas_maio[[#This Row],[Produto]],produtos,5,0),"")</f>
        <v/>
      </c>
      <c r="I164" s="101" t="str">
        <f>IFERROR(vendas_maio[[#This Row],[preço unitário]]*vendas_maio[[#This Row],[Qtd]],"")</f>
        <v/>
      </c>
      <c r="M164" s="90"/>
    </row>
    <row r="165" spans="1:13" x14ac:dyDescent="0.3">
      <c r="A165" s="98"/>
      <c r="B165" s="99"/>
      <c r="C165" s="100" t="str">
        <f>IFERROR(VLOOKUP(Tabela15[[#This Row],[Produto]],produtos,3,0),"")</f>
        <v/>
      </c>
      <c r="D165" s="101" t="str">
        <f>IFERROR(Tabela15[[#This Row],[preço unitário]]*Tabela15[[#This Row],[Qtd]],"")</f>
        <v/>
      </c>
      <c r="F165" s="98"/>
      <c r="G165" s="98"/>
      <c r="H165" s="100" t="str">
        <f>IFERROR(VLOOKUP(vendas_maio[[#This Row],[Produto]],produtos,5,0),"")</f>
        <v/>
      </c>
      <c r="I165" s="101" t="str">
        <f>IFERROR(vendas_maio[[#This Row],[preço unitário]]*vendas_maio[[#This Row],[Qtd]],"")</f>
        <v/>
      </c>
      <c r="M165" s="90"/>
    </row>
    <row r="166" spans="1:13" x14ac:dyDescent="0.3">
      <c r="A166" s="98"/>
      <c r="B166" s="99"/>
      <c r="C166" s="100" t="str">
        <f>IFERROR(VLOOKUP(Tabela15[[#This Row],[Produto]],produtos,3,0),"")</f>
        <v/>
      </c>
      <c r="D166" s="101" t="str">
        <f>IFERROR(Tabela15[[#This Row],[preço unitário]]*Tabela15[[#This Row],[Qtd]],"")</f>
        <v/>
      </c>
      <c r="F166" s="98"/>
      <c r="G166" s="98"/>
      <c r="H166" s="100" t="str">
        <f>IFERROR(VLOOKUP(vendas_maio[[#This Row],[Produto]],produtos,5,0),"")</f>
        <v/>
      </c>
      <c r="I166" s="101" t="str">
        <f>IFERROR(vendas_maio[[#This Row],[preço unitário]]*vendas_maio[[#This Row],[Qtd]],"")</f>
        <v/>
      </c>
      <c r="M166" s="90"/>
    </row>
    <row r="167" spans="1:13" x14ac:dyDescent="0.3">
      <c r="A167" s="98"/>
      <c r="B167" s="99"/>
      <c r="C167" s="100" t="str">
        <f>IFERROR(VLOOKUP(Tabela15[[#This Row],[Produto]],produtos,3,0),"")</f>
        <v/>
      </c>
      <c r="D167" s="101" t="str">
        <f>IFERROR(Tabela15[[#This Row],[preço unitário]]*Tabela15[[#This Row],[Qtd]],"")</f>
        <v/>
      </c>
      <c r="F167" s="98"/>
      <c r="G167" s="98"/>
      <c r="H167" s="100" t="str">
        <f>IFERROR(VLOOKUP(vendas_maio[[#This Row],[Produto]],produtos,5,0),"")</f>
        <v/>
      </c>
      <c r="I167" s="101" t="str">
        <f>IFERROR(vendas_maio[[#This Row],[preço unitário]]*vendas_maio[[#This Row],[Qtd]],"")</f>
        <v/>
      </c>
      <c r="M167" s="90"/>
    </row>
    <row r="168" spans="1:13" x14ac:dyDescent="0.3">
      <c r="A168" s="98"/>
      <c r="B168" s="99"/>
      <c r="C168" s="100" t="str">
        <f>IFERROR(VLOOKUP(Tabela15[[#This Row],[Produto]],produtos,3,0),"")</f>
        <v/>
      </c>
      <c r="D168" s="101" t="str">
        <f>IFERROR(Tabela15[[#This Row],[preço unitário]]*Tabela15[[#This Row],[Qtd]],"")</f>
        <v/>
      </c>
      <c r="F168" s="98"/>
      <c r="G168" s="98"/>
      <c r="H168" s="100" t="str">
        <f>IFERROR(VLOOKUP(vendas_maio[[#This Row],[Produto]],produtos,5,0),"")</f>
        <v/>
      </c>
      <c r="I168" s="101" t="str">
        <f>IFERROR(vendas_maio[[#This Row],[preço unitário]]*vendas_maio[[#This Row],[Qtd]],"")</f>
        <v/>
      </c>
      <c r="M168" s="90"/>
    </row>
    <row r="169" spans="1:13" x14ac:dyDescent="0.3">
      <c r="A169" s="98"/>
      <c r="B169" s="99"/>
      <c r="C169" s="100" t="str">
        <f>IFERROR(VLOOKUP(Tabela15[[#This Row],[Produto]],produtos,3,0),"")</f>
        <v/>
      </c>
      <c r="D169" s="101" t="str">
        <f>IFERROR(Tabela15[[#This Row],[preço unitário]]*Tabela15[[#This Row],[Qtd]],"")</f>
        <v/>
      </c>
      <c r="F169" s="98"/>
      <c r="G169" s="98"/>
      <c r="H169" s="100" t="str">
        <f>IFERROR(VLOOKUP(vendas_maio[[#This Row],[Produto]],produtos,5,0),"")</f>
        <v/>
      </c>
      <c r="I169" s="101" t="str">
        <f>IFERROR(vendas_maio[[#This Row],[preço unitário]]*vendas_maio[[#This Row],[Qtd]],"")</f>
        <v/>
      </c>
      <c r="M169" s="90"/>
    </row>
    <row r="170" spans="1:13" x14ac:dyDescent="0.3">
      <c r="A170" s="98"/>
      <c r="B170" s="99"/>
      <c r="C170" s="100" t="str">
        <f>IFERROR(VLOOKUP(Tabela15[[#This Row],[Produto]],produtos,3,0),"")</f>
        <v/>
      </c>
      <c r="D170" s="101" t="str">
        <f>IFERROR(Tabela15[[#This Row],[preço unitário]]*Tabela15[[#This Row],[Qtd]],"")</f>
        <v/>
      </c>
      <c r="F170" s="98"/>
      <c r="G170" s="98"/>
      <c r="H170" s="100" t="str">
        <f>IFERROR(VLOOKUP(vendas_maio[[#This Row],[Produto]],produtos,5,0),"")</f>
        <v/>
      </c>
      <c r="I170" s="101" t="str">
        <f>IFERROR(vendas_maio[[#This Row],[preço unitário]]*vendas_maio[[#This Row],[Qtd]],"")</f>
        <v/>
      </c>
      <c r="M170" s="90"/>
    </row>
    <row r="171" spans="1:13" x14ac:dyDescent="0.3">
      <c r="A171" s="98"/>
      <c r="B171" s="99"/>
      <c r="C171" s="100" t="str">
        <f>IFERROR(VLOOKUP(Tabela15[[#This Row],[Produto]],produtos,3,0),"")</f>
        <v/>
      </c>
      <c r="D171" s="101" t="str">
        <f>IFERROR(Tabela15[[#This Row],[preço unitário]]*Tabela15[[#This Row],[Qtd]],"")</f>
        <v/>
      </c>
      <c r="F171" s="98"/>
      <c r="G171" s="98"/>
      <c r="H171" s="100" t="str">
        <f>IFERROR(VLOOKUP(vendas_maio[[#This Row],[Produto]],produtos,5,0),"")</f>
        <v/>
      </c>
      <c r="I171" s="101" t="str">
        <f>IFERROR(vendas_maio[[#This Row],[preço unitário]]*vendas_maio[[#This Row],[Qtd]],"")</f>
        <v/>
      </c>
      <c r="M171" s="90"/>
    </row>
    <row r="172" spans="1:13" x14ac:dyDescent="0.3">
      <c r="A172" s="98"/>
      <c r="B172" s="99"/>
      <c r="C172" s="100" t="str">
        <f>IFERROR(VLOOKUP(Tabela15[[#This Row],[Produto]],produtos,3,0),"")</f>
        <v/>
      </c>
      <c r="D172" s="101" t="str">
        <f>IFERROR(Tabela15[[#This Row],[preço unitário]]*Tabela15[[#This Row],[Qtd]],"")</f>
        <v/>
      </c>
      <c r="F172" s="98"/>
      <c r="G172" s="98"/>
      <c r="H172" s="100" t="str">
        <f>IFERROR(VLOOKUP(vendas_maio[[#This Row],[Produto]],produtos,5,0),"")</f>
        <v/>
      </c>
      <c r="I172" s="101" t="str">
        <f>IFERROR(vendas_maio[[#This Row],[preço unitário]]*vendas_maio[[#This Row],[Qtd]],"")</f>
        <v/>
      </c>
      <c r="M172" s="90"/>
    </row>
    <row r="173" spans="1:13" x14ac:dyDescent="0.3">
      <c r="A173" s="98"/>
      <c r="B173" s="99"/>
      <c r="C173" s="100" t="str">
        <f>IFERROR(VLOOKUP(Tabela15[[#This Row],[Produto]],produtos,3,0),"")</f>
        <v/>
      </c>
      <c r="D173" s="101" t="str">
        <f>IFERROR(Tabela15[[#This Row],[preço unitário]]*Tabela15[[#This Row],[Qtd]],"")</f>
        <v/>
      </c>
      <c r="F173" s="98"/>
      <c r="G173" s="98"/>
      <c r="H173" s="100" t="str">
        <f>IFERROR(VLOOKUP(vendas_maio[[#This Row],[Produto]],produtos,5,0),"")</f>
        <v/>
      </c>
      <c r="I173" s="101" t="str">
        <f>IFERROR(vendas_maio[[#This Row],[preço unitário]]*vendas_maio[[#This Row],[Qtd]],"")</f>
        <v/>
      </c>
      <c r="M173" s="90"/>
    </row>
    <row r="174" spans="1:13" x14ac:dyDescent="0.3">
      <c r="A174" s="98"/>
      <c r="B174" s="99"/>
      <c r="C174" s="100" t="str">
        <f>IFERROR(VLOOKUP(Tabela15[[#This Row],[Produto]],produtos,3,0),"")</f>
        <v/>
      </c>
      <c r="D174" s="101" t="str">
        <f>IFERROR(Tabela15[[#This Row],[preço unitário]]*Tabela15[[#This Row],[Qtd]],"")</f>
        <v/>
      </c>
      <c r="F174" s="98"/>
      <c r="G174" s="98"/>
      <c r="H174" s="100" t="str">
        <f>IFERROR(VLOOKUP(vendas_maio[[#This Row],[Produto]],produtos,5,0),"")</f>
        <v/>
      </c>
      <c r="I174" s="101" t="str">
        <f>IFERROR(vendas_maio[[#This Row],[preço unitário]]*vendas_maio[[#This Row],[Qtd]],"")</f>
        <v/>
      </c>
      <c r="M174" s="90"/>
    </row>
    <row r="175" spans="1:13" x14ac:dyDescent="0.3">
      <c r="A175" s="98"/>
      <c r="B175" s="99"/>
      <c r="C175" s="100" t="str">
        <f>IFERROR(VLOOKUP(Tabela15[[#This Row],[Produto]],produtos,3,0),"")</f>
        <v/>
      </c>
      <c r="D175" s="101" t="str">
        <f>IFERROR(Tabela15[[#This Row],[preço unitário]]*Tabela15[[#This Row],[Qtd]],"")</f>
        <v/>
      </c>
      <c r="F175" s="98"/>
      <c r="G175" s="98"/>
      <c r="H175" s="100" t="str">
        <f>IFERROR(VLOOKUP(vendas_maio[[#This Row],[Produto]],produtos,5,0),"")</f>
        <v/>
      </c>
      <c r="I175" s="101" t="str">
        <f>IFERROR(vendas_maio[[#This Row],[preço unitário]]*vendas_maio[[#This Row],[Qtd]],"")</f>
        <v/>
      </c>
      <c r="M175" s="90"/>
    </row>
    <row r="176" spans="1:13" x14ac:dyDescent="0.3">
      <c r="A176" s="98"/>
      <c r="B176" s="99"/>
      <c r="C176" s="100" t="str">
        <f>IFERROR(VLOOKUP(Tabela15[[#This Row],[Produto]],produtos,3,0),"")</f>
        <v/>
      </c>
      <c r="D176" s="101" t="str">
        <f>IFERROR(Tabela15[[#This Row],[preço unitário]]*Tabela15[[#This Row],[Qtd]],"")</f>
        <v/>
      </c>
      <c r="F176" s="98"/>
      <c r="G176" s="98"/>
      <c r="H176" s="100" t="str">
        <f>IFERROR(VLOOKUP(vendas_maio[[#This Row],[Produto]],produtos,5,0),"")</f>
        <v/>
      </c>
      <c r="I176" s="101" t="str">
        <f>IFERROR(vendas_maio[[#This Row],[preço unitário]]*vendas_maio[[#This Row],[Qtd]],"")</f>
        <v/>
      </c>
      <c r="M176" s="90"/>
    </row>
    <row r="177" spans="1:13" x14ac:dyDescent="0.3">
      <c r="A177" s="98"/>
      <c r="B177" s="99"/>
      <c r="C177" s="100" t="str">
        <f>IFERROR(VLOOKUP(Tabela15[[#This Row],[Produto]],produtos,3,0),"")</f>
        <v/>
      </c>
      <c r="D177" s="101" t="str">
        <f>IFERROR(Tabela15[[#This Row],[preço unitário]]*Tabela15[[#This Row],[Qtd]],"")</f>
        <v/>
      </c>
      <c r="F177" s="98"/>
      <c r="G177" s="98"/>
      <c r="H177" s="100" t="str">
        <f>IFERROR(VLOOKUP(vendas_maio[[#This Row],[Produto]],produtos,5,0),"")</f>
        <v/>
      </c>
      <c r="I177" s="101" t="str">
        <f>IFERROR(vendas_maio[[#This Row],[preço unitário]]*vendas_maio[[#This Row],[Qtd]],"")</f>
        <v/>
      </c>
      <c r="M177" s="90"/>
    </row>
    <row r="178" spans="1:13" x14ac:dyDescent="0.3">
      <c r="A178" s="98"/>
      <c r="B178" s="99"/>
      <c r="C178" s="100" t="str">
        <f>IFERROR(VLOOKUP(Tabela15[[#This Row],[Produto]],produtos,3,0),"")</f>
        <v/>
      </c>
      <c r="D178" s="101" t="str">
        <f>IFERROR(Tabela15[[#This Row],[preço unitário]]*Tabela15[[#This Row],[Qtd]],"")</f>
        <v/>
      </c>
      <c r="F178" s="98"/>
      <c r="G178" s="98"/>
      <c r="H178" s="100" t="str">
        <f>IFERROR(VLOOKUP(vendas_maio[[#This Row],[Produto]],produtos,5,0),"")</f>
        <v/>
      </c>
      <c r="I178" s="101" t="str">
        <f>IFERROR(vendas_maio[[#This Row],[preço unitário]]*vendas_maio[[#This Row],[Qtd]],"")</f>
        <v/>
      </c>
      <c r="M178" s="90"/>
    </row>
    <row r="179" spans="1:13" x14ac:dyDescent="0.3">
      <c r="A179" s="98"/>
      <c r="B179" s="99"/>
      <c r="C179" s="100" t="str">
        <f>IFERROR(VLOOKUP(Tabela15[[#This Row],[Produto]],produtos,3,0),"")</f>
        <v/>
      </c>
      <c r="D179" s="101" t="str">
        <f>IFERROR(Tabela15[[#This Row],[preço unitário]]*Tabela15[[#This Row],[Qtd]],"")</f>
        <v/>
      </c>
      <c r="F179" s="98"/>
      <c r="G179" s="98"/>
      <c r="H179" s="100" t="str">
        <f>IFERROR(VLOOKUP(vendas_maio[[#This Row],[Produto]],produtos,5,0),"")</f>
        <v/>
      </c>
      <c r="I179" s="101" t="str">
        <f>IFERROR(vendas_maio[[#This Row],[preço unitário]]*vendas_maio[[#This Row],[Qtd]],"")</f>
        <v/>
      </c>
      <c r="M179" s="90"/>
    </row>
    <row r="180" spans="1:13" x14ac:dyDescent="0.3">
      <c r="A180" s="98"/>
      <c r="B180" s="99"/>
      <c r="C180" s="100" t="str">
        <f>IFERROR(VLOOKUP(Tabela15[[#This Row],[Produto]],produtos,3,0),"")</f>
        <v/>
      </c>
      <c r="D180" s="101" t="str">
        <f>IFERROR(Tabela15[[#This Row],[preço unitário]]*Tabela15[[#This Row],[Qtd]],"")</f>
        <v/>
      </c>
      <c r="F180" s="98"/>
      <c r="G180" s="98"/>
      <c r="H180" s="100" t="str">
        <f>IFERROR(VLOOKUP(vendas_maio[[#This Row],[Produto]],produtos,5,0),"")</f>
        <v/>
      </c>
      <c r="I180" s="101" t="str">
        <f>IFERROR(vendas_maio[[#This Row],[preço unitário]]*vendas_maio[[#This Row],[Qtd]],"")</f>
        <v/>
      </c>
      <c r="M180" s="90"/>
    </row>
    <row r="181" spans="1:13" x14ac:dyDescent="0.3">
      <c r="A181" s="98"/>
      <c r="B181" s="99"/>
      <c r="C181" s="100" t="str">
        <f>IFERROR(VLOOKUP(Tabela15[[#This Row],[Produto]],produtos,3,0),"")</f>
        <v/>
      </c>
      <c r="D181" s="101" t="str">
        <f>IFERROR(Tabela15[[#This Row],[preço unitário]]*Tabela15[[#This Row],[Qtd]],"")</f>
        <v/>
      </c>
      <c r="F181" s="98"/>
      <c r="G181" s="98"/>
      <c r="H181" s="100" t="str">
        <f>IFERROR(VLOOKUP(vendas_maio[[#This Row],[Produto]],produtos,5,0),"")</f>
        <v/>
      </c>
      <c r="I181" s="101" t="str">
        <f>IFERROR(vendas_maio[[#This Row],[preço unitário]]*vendas_maio[[#This Row],[Qtd]],"")</f>
        <v/>
      </c>
      <c r="M181" s="90"/>
    </row>
    <row r="182" spans="1:13" x14ac:dyDescent="0.3">
      <c r="A182" s="98"/>
      <c r="B182" s="99"/>
      <c r="C182" s="100" t="str">
        <f>IFERROR(VLOOKUP(Tabela15[[#This Row],[Produto]],produtos,3,0),"")</f>
        <v/>
      </c>
      <c r="D182" s="101" t="str">
        <f>IFERROR(Tabela15[[#This Row],[preço unitário]]*Tabela15[[#This Row],[Qtd]],"")</f>
        <v/>
      </c>
      <c r="F182" s="98"/>
      <c r="G182" s="98"/>
      <c r="H182" s="100" t="str">
        <f>IFERROR(VLOOKUP(vendas_maio[[#This Row],[Produto]],produtos,5,0),"")</f>
        <v/>
      </c>
      <c r="I182" s="101" t="str">
        <f>IFERROR(vendas_maio[[#This Row],[preço unitário]]*vendas_maio[[#This Row],[Qtd]],"")</f>
        <v/>
      </c>
      <c r="M182" s="90"/>
    </row>
    <row r="183" spans="1:13" x14ac:dyDescent="0.3">
      <c r="A183" s="98"/>
      <c r="B183" s="99"/>
      <c r="C183" s="100" t="str">
        <f>IFERROR(VLOOKUP(Tabela15[[#This Row],[Produto]],produtos,3,0),"")</f>
        <v/>
      </c>
      <c r="D183" s="101" t="str">
        <f>IFERROR(Tabela15[[#This Row],[preço unitário]]*Tabela15[[#This Row],[Qtd]],"")</f>
        <v/>
      </c>
      <c r="F183" s="98"/>
      <c r="G183" s="98"/>
      <c r="H183" s="100" t="str">
        <f>IFERROR(VLOOKUP(vendas_maio[[#This Row],[Produto]],produtos,5,0),"")</f>
        <v/>
      </c>
      <c r="I183" s="101" t="str">
        <f>IFERROR(vendas_maio[[#This Row],[preço unitário]]*vendas_maio[[#This Row],[Qtd]],"")</f>
        <v/>
      </c>
      <c r="M183" s="90"/>
    </row>
    <row r="184" spans="1:13" x14ac:dyDescent="0.3">
      <c r="A184" s="98"/>
      <c r="B184" s="99"/>
      <c r="C184" s="100" t="str">
        <f>IFERROR(VLOOKUP(Tabela15[[#This Row],[Produto]],produtos,3,0),"")</f>
        <v/>
      </c>
      <c r="D184" s="101" t="str">
        <f>IFERROR(Tabela15[[#This Row],[preço unitário]]*Tabela15[[#This Row],[Qtd]],"")</f>
        <v/>
      </c>
      <c r="F184" s="98"/>
      <c r="G184" s="98"/>
      <c r="H184" s="100" t="str">
        <f>IFERROR(VLOOKUP(vendas_maio[[#This Row],[Produto]],produtos,5,0),"")</f>
        <v/>
      </c>
      <c r="I184" s="101" t="str">
        <f>IFERROR(vendas_maio[[#This Row],[preço unitário]]*vendas_maio[[#This Row],[Qtd]],"")</f>
        <v/>
      </c>
      <c r="M184" s="90"/>
    </row>
    <row r="185" spans="1:13" x14ac:dyDescent="0.3">
      <c r="A185" s="98"/>
      <c r="B185" s="99"/>
      <c r="C185" s="100" t="str">
        <f>IFERROR(VLOOKUP(Tabela15[[#This Row],[Produto]],produtos,3,0),"")</f>
        <v/>
      </c>
      <c r="D185" s="101" t="str">
        <f>IFERROR(Tabela15[[#This Row],[preço unitário]]*Tabela15[[#This Row],[Qtd]],"")</f>
        <v/>
      </c>
      <c r="F185" s="98"/>
      <c r="G185" s="98"/>
      <c r="H185" s="100" t="str">
        <f>IFERROR(VLOOKUP(vendas_maio[[#This Row],[Produto]],produtos,5,0),"")</f>
        <v/>
      </c>
      <c r="I185" s="101" t="str">
        <f>IFERROR(vendas_maio[[#This Row],[preço unitário]]*vendas_maio[[#This Row],[Qtd]],"")</f>
        <v/>
      </c>
      <c r="M185" s="90"/>
    </row>
    <row r="186" spans="1:13" x14ac:dyDescent="0.3">
      <c r="A186" s="98"/>
      <c r="B186" s="99"/>
      <c r="C186" s="100" t="str">
        <f>IFERROR(VLOOKUP(Tabela15[[#This Row],[Produto]],produtos,3,0),"")</f>
        <v/>
      </c>
      <c r="D186" s="101" t="str">
        <f>IFERROR(Tabela15[[#This Row],[preço unitário]]*Tabela15[[#This Row],[Qtd]],"")</f>
        <v/>
      </c>
      <c r="F186" s="98"/>
      <c r="G186" s="98"/>
      <c r="H186" s="100" t="str">
        <f>IFERROR(VLOOKUP(vendas_maio[[#This Row],[Produto]],produtos,5,0),"")</f>
        <v/>
      </c>
      <c r="I186" s="101" t="str">
        <f>IFERROR(vendas_maio[[#This Row],[preço unitário]]*vendas_maio[[#This Row],[Qtd]],"")</f>
        <v/>
      </c>
      <c r="M186" s="90"/>
    </row>
    <row r="187" spans="1:13" x14ac:dyDescent="0.3">
      <c r="A187" s="98"/>
      <c r="B187" s="99"/>
      <c r="C187" s="100" t="str">
        <f>IFERROR(VLOOKUP(Tabela15[[#This Row],[Produto]],produtos,3,0),"")</f>
        <v/>
      </c>
      <c r="D187" s="101" t="str">
        <f>IFERROR(Tabela15[[#This Row],[preço unitário]]*Tabela15[[#This Row],[Qtd]],"")</f>
        <v/>
      </c>
      <c r="F187" s="98"/>
      <c r="G187" s="98"/>
      <c r="H187" s="100" t="str">
        <f>IFERROR(VLOOKUP(vendas_maio[[#This Row],[Produto]],produtos,5,0),"")</f>
        <v/>
      </c>
      <c r="I187" s="101" t="str">
        <f>IFERROR(vendas_maio[[#This Row],[preço unitário]]*vendas_maio[[#This Row],[Qtd]],"")</f>
        <v/>
      </c>
      <c r="M187" s="90"/>
    </row>
    <row r="188" spans="1:13" x14ac:dyDescent="0.3">
      <c r="A188" s="98"/>
      <c r="B188" s="99"/>
      <c r="C188" s="100" t="str">
        <f>IFERROR(VLOOKUP(Tabela15[[#This Row],[Produto]],produtos,3,0),"")</f>
        <v/>
      </c>
      <c r="D188" s="101" t="str">
        <f>IFERROR(Tabela15[[#This Row],[preço unitário]]*Tabela15[[#This Row],[Qtd]],"")</f>
        <v/>
      </c>
      <c r="F188" s="98"/>
      <c r="G188" s="98"/>
      <c r="H188" s="100" t="str">
        <f>IFERROR(VLOOKUP(vendas_maio[[#This Row],[Produto]],produtos,5,0),"")</f>
        <v/>
      </c>
      <c r="I188" s="101" t="str">
        <f>IFERROR(vendas_maio[[#This Row],[preço unitário]]*vendas_maio[[#This Row],[Qtd]],"")</f>
        <v/>
      </c>
      <c r="M188" s="90"/>
    </row>
    <row r="189" spans="1:13" x14ac:dyDescent="0.3">
      <c r="A189" s="98"/>
      <c r="B189" s="99"/>
      <c r="C189" s="100" t="str">
        <f>IFERROR(VLOOKUP(Tabela15[[#This Row],[Produto]],produtos,3,0),"")</f>
        <v/>
      </c>
      <c r="D189" s="101" t="str">
        <f>IFERROR(Tabela15[[#This Row],[preço unitário]]*Tabela15[[#This Row],[Qtd]],"")</f>
        <v/>
      </c>
      <c r="F189" s="98"/>
      <c r="G189" s="98"/>
      <c r="H189" s="100" t="str">
        <f>IFERROR(VLOOKUP(vendas_maio[[#This Row],[Produto]],produtos,5,0),"")</f>
        <v/>
      </c>
      <c r="I189" s="101" t="str">
        <f>IFERROR(vendas_maio[[#This Row],[preço unitário]]*vendas_maio[[#This Row],[Qtd]],"")</f>
        <v/>
      </c>
      <c r="M189" s="90"/>
    </row>
    <row r="190" spans="1:13" x14ac:dyDescent="0.3">
      <c r="A190" s="98"/>
      <c r="B190" s="99"/>
      <c r="C190" s="100" t="str">
        <f>IFERROR(VLOOKUP(Tabela15[[#This Row],[Produto]],produtos,3,0),"")</f>
        <v/>
      </c>
      <c r="D190" s="101" t="str">
        <f>IFERROR(Tabela15[[#This Row],[preço unitário]]*Tabela15[[#This Row],[Qtd]],"")</f>
        <v/>
      </c>
      <c r="F190" s="98"/>
      <c r="G190" s="98"/>
      <c r="H190" s="100" t="str">
        <f>IFERROR(VLOOKUP(vendas_maio[[#This Row],[Produto]],produtos,5,0),"")</f>
        <v/>
      </c>
      <c r="I190" s="101" t="str">
        <f>IFERROR(vendas_maio[[#This Row],[preço unitário]]*vendas_maio[[#This Row],[Qtd]],"")</f>
        <v/>
      </c>
      <c r="M190" s="90"/>
    </row>
    <row r="191" spans="1:13" x14ac:dyDescent="0.3">
      <c r="A191" s="98"/>
      <c r="B191" s="99"/>
      <c r="C191" s="100" t="str">
        <f>IFERROR(VLOOKUP(Tabela15[[#This Row],[Produto]],produtos,3,0),"")</f>
        <v/>
      </c>
      <c r="D191" s="101" t="str">
        <f>IFERROR(Tabela15[[#This Row],[preço unitário]]*Tabela15[[#This Row],[Qtd]],"")</f>
        <v/>
      </c>
      <c r="F191" s="98"/>
      <c r="G191" s="98"/>
      <c r="H191" s="100" t="str">
        <f>IFERROR(VLOOKUP(vendas_maio[[#This Row],[Produto]],produtos,5,0),"")</f>
        <v/>
      </c>
      <c r="I191" s="101" t="str">
        <f>IFERROR(vendas_maio[[#This Row],[preço unitário]]*vendas_maio[[#This Row],[Qtd]],"")</f>
        <v/>
      </c>
      <c r="M191" s="90"/>
    </row>
    <row r="192" spans="1:13" x14ac:dyDescent="0.3">
      <c r="A192" s="98"/>
      <c r="B192" s="99"/>
      <c r="C192" s="100" t="str">
        <f>IFERROR(VLOOKUP(Tabela15[[#This Row],[Produto]],produtos,3,0),"")</f>
        <v/>
      </c>
      <c r="D192" s="101" t="str">
        <f>IFERROR(Tabela15[[#This Row],[preço unitário]]*Tabela15[[#This Row],[Qtd]],"")</f>
        <v/>
      </c>
      <c r="F192" s="98"/>
      <c r="G192" s="98"/>
      <c r="H192" s="100" t="str">
        <f>IFERROR(VLOOKUP(vendas_maio[[#This Row],[Produto]],produtos,5,0),"")</f>
        <v/>
      </c>
      <c r="I192" s="101" t="str">
        <f>IFERROR(vendas_maio[[#This Row],[preço unitário]]*vendas_maio[[#This Row],[Qtd]],"")</f>
        <v/>
      </c>
      <c r="M192" s="90"/>
    </row>
    <row r="193" spans="1:13" x14ac:dyDescent="0.3">
      <c r="A193" s="98"/>
      <c r="B193" s="99"/>
      <c r="C193" s="100" t="str">
        <f>IFERROR(VLOOKUP(Tabela15[[#This Row],[Produto]],produtos,3,0),"")</f>
        <v/>
      </c>
      <c r="D193" s="101" t="str">
        <f>IFERROR(Tabela15[[#This Row],[preço unitário]]*Tabela15[[#This Row],[Qtd]],"")</f>
        <v/>
      </c>
      <c r="F193" s="98"/>
      <c r="G193" s="98"/>
      <c r="H193" s="100" t="str">
        <f>IFERROR(VLOOKUP(vendas_maio[[#This Row],[Produto]],produtos,5,0),"")</f>
        <v/>
      </c>
      <c r="I193" s="101" t="str">
        <f>IFERROR(vendas_maio[[#This Row],[preço unitário]]*vendas_maio[[#This Row],[Qtd]],"")</f>
        <v/>
      </c>
      <c r="M193" s="90"/>
    </row>
    <row r="194" spans="1:13" x14ac:dyDescent="0.3">
      <c r="A194" s="98"/>
      <c r="B194" s="99"/>
      <c r="C194" s="100" t="str">
        <f>IFERROR(VLOOKUP(Tabela15[[#This Row],[Produto]],produtos,3,0),"")</f>
        <v/>
      </c>
      <c r="D194" s="101" t="str">
        <f>IFERROR(Tabela15[[#This Row],[preço unitário]]*Tabela15[[#This Row],[Qtd]],"")</f>
        <v/>
      </c>
      <c r="F194" s="98"/>
      <c r="G194" s="98"/>
      <c r="H194" s="100" t="str">
        <f>IFERROR(VLOOKUP(vendas_maio[[#This Row],[Produto]],produtos,5,0),"")</f>
        <v/>
      </c>
      <c r="I194" s="101" t="str">
        <f>IFERROR(vendas_maio[[#This Row],[preço unitário]]*vendas_maio[[#This Row],[Qtd]],"")</f>
        <v/>
      </c>
      <c r="M194" s="90"/>
    </row>
    <row r="195" spans="1:13" x14ac:dyDescent="0.3">
      <c r="A195" s="98"/>
      <c r="B195" s="99"/>
      <c r="C195" s="100" t="str">
        <f>IFERROR(VLOOKUP(Tabela15[[#This Row],[Produto]],produtos,3,0),"")</f>
        <v/>
      </c>
      <c r="D195" s="101" t="str">
        <f>IFERROR(Tabela15[[#This Row],[preço unitário]]*Tabela15[[#This Row],[Qtd]],"")</f>
        <v/>
      </c>
      <c r="F195" s="98"/>
      <c r="G195" s="98"/>
      <c r="H195" s="100" t="str">
        <f>IFERROR(VLOOKUP(vendas_maio[[#This Row],[Produto]],produtos,5,0),"")</f>
        <v/>
      </c>
      <c r="I195" s="101" t="str">
        <f>IFERROR(vendas_maio[[#This Row],[preço unitário]]*vendas_maio[[#This Row],[Qtd]],"")</f>
        <v/>
      </c>
      <c r="M195" s="90"/>
    </row>
    <row r="196" spans="1:13" x14ac:dyDescent="0.3">
      <c r="A196" s="98"/>
      <c r="B196" s="99"/>
      <c r="C196" s="100" t="str">
        <f>IFERROR(VLOOKUP(Tabela15[[#This Row],[Produto]],produtos,3,0),"")</f>
        <v/>
      </c>
      <c r="D196" s="101" t="str">
        <f>IFERROR(Tabela15[[#This Row],[preço unitário]]*Tabela15[[#This Row],[Qtd]],"")</f>
        <v/>
      </c>
      <c r="F196" s="98"/>
      <c r="G196" s="98"/>
      <c r="H196" s="100" t="str">
        <f>IFERROR(VLOOKUP(vendas_maio[[#This Row],[Produto]],produtos,5,0),"")</f>
        <v/>
      </c>
      <c r="I196" s="101" t="str">
        <f>IFERROR(vendas_maio[[#This Row],[preço unitário]]*vendas_maio[[#This Row],[Qtd]],"")</f>
        <v/>
      </c>
      <c r="M196" s="90"/>
    </row>
    <row r="197" spans="1:13" x14ac:dyDescent="0.3">
      <c r="A197" s="98"/>
      <c r="B197" s="99"/>
      <c r="C197" s="100" t="str">
        <f>IFERROR(VLOOKUP(Tabela15[[#This Row],[Produto]],produtos,3,0),"")</f>
        <v/>
      </c>
      <c r="D197" s="101" t="str">
        <f>IFERROR(Tabela15[[#This Row],[preço unitário]]*Tabela15[[#This Row],[Qtd]],"")</f>
        <v/>
      </c>
      <c r="F197" s="98"/>
      <c r="G197" s="98"/>
      <c r="H197" s="100" t="str">
        <f>IFERROR(VLOOKUP(vendas_maio[[#This Row],[Produto]],produtos,5,0),"")</f>
        <v/>
      </c>
      <c r="I197" s="101" t="str">
        <f>IFERROR(vendas_maio[[#This Row],[preço unitário]]*vendas_maio[[#This Row],[Qtd]],"")</f>
        <v/>
      </c>
      <c r="M197" s="90"/>
    </row>
    <row r="198" spans="1:13" x14ac:dyDescent="0.3">
      <c r="A198" s="98"/>
      <c r="B198" s="99"/>
      <c r="C198" s="100" t="str">
        <f>IFERROR(VLOOKUP(Tabela15[[#This Row],[Produto]],produtos,3,0),"")</f>
        <v/>
      </c>
      <c r="D198" s="101" t="str">
        <f>IFERROR(Tabela15[[#This Row],[preço unitário]]*Tabela15[[#This Row],[Qtd]],"")</f>
        <v/>
      </c>
      <c r="F198" s="98"/>
      <c r="G198" s="98"/>
      <c r="H198" s="100" t="str">
        <f>IFERROR(VLOOKUP(vendas_maio[[#This Row],[Produto]],produtos,5,0),"")</f>
        <v/>
      </c>
      <c r="I198" s="101" t="str">
        <f>IFERROR(vendas_maio[[#This Row],[preço unitário]]*vendas_maio[[#This Row],[Qtd]],"")</f>
        <v/>
      </c>
      <c r="M198" s="90"/>
    </row>
    <row r="199" spans="1:13" x14ac:dyDescent="0.3">
      <c r="A199" s="98"/>
      <c r="B199" s="99"/>
      <c r="C199" s="100" t="str">
        <f>IFERROR(VLOOKUP(Tabela15[[#This Row],[Produto]],produtos,3,0),"")</f>
        <v/>
      </c>
      <c r="D199" s="101" t="str">
        <f>IFERROR(Tabela15[[#This Row],[preço unitário]]*Tabela15[[#This Row],[Qtd]],"")</f>
        <v/>
      </c>
      <c r="F199" s="98"/>
      <c r="G199" s="98"/>
      <c r="H199" s="100" t="str">
        <f>IFERROR(VLOOKUP(vendas_maio[[#This Row],[Produto]],produtos,5,0),"")</f>
        <v/>
      </c>
      <c r="I199" s="101" t="str">
        <f>IFERROR(vendas_maio[[#This Row],[preço unitário]]*vendas_maio[[#This Row],[Qtd]],"")</f>
        <v/>
      </c>
      <c r="M199" s="90"/>
    </row>
    <row r="200" spans="1:13" x14ac:dyDescent="0.3">
      <c r="A200" s="98"/>
      <c r="B200" s="99"/>
      <c r="C200" s="100" t="str">
        <f>IFERROR(VLOOKUP(Tabela15[[#This Row],[Produto]],produtos,3,0),"")</f>
        <v/>
      </c>
      <c r="D200" s="101" t="str">
        <f>IFERROR(Tabela15[[#This Row],[preço unitário]]*Tabela15[[#This Row],[Qtd]],"")</f>
        <v/>
      </c>
      <c r="F200" s="98"/>
      <c r="G200" s="98"/>
      <c r="H200" s="100" t="str">
        <f>IFERROR(VLOOKUP(vendas_maio[[#This Row],[Produto]],produtos,5,0),"")</f>
        <v/>
      </c>
      <c r="I200" s="101" t="str">
        <f>IFERROR(vendas_maio[[#This Row],[preço unitário]]*vendas_maio[[#This Row],[Qtd]],"")</f>
        <v/>
      </c>
      <c r="M200" s="90"/>
    </row>
    <row r="201" spans="1:13" x14ac:dyDescent="0.3">
      <c r="A201" s="98"/>
      <c r="B201" s="99"/>
      <c r="C201" s="100" t="str">
        <f>IFERROR(VLOOKUP(Tabela15[[#This Row],[Produto]],produtos,3,0),"")</f>
        <v/>
      </c>
      <c r="D201" s="101" t="str">
        <f>IFERROR(Tabela15[[#This Row],[preço unitário]]*Tabela15[[#This Row],[Qtd]],"")</f>
        <v/>
      </c>
      <c r="F201" s="98"/>
      <c r="G201" s="98"/>
      <c r="H201" s="100" t="str">
        <f>IFERROR(VLOOKUP(vendas_maio[[#This Row],[Produto]],produtos,5,0),"")</f>
        <v/>
      </c>
      <c r="I201" s="101" t="str">
        <f>IFERROR(vendas_maio[[#This Row],[preço unitário]]*vendas_maio[[#This Row],[Qtd]],"")</f>
        <v/>
      </c>
      <c r="M201" s="90"/>
    </row>
    <row r="202" spans="1:13" x14ac:dyDescent="0.3">
      <c r="A202" s="98"/>
      <c r="B202" s="99"/>
      <c r="C202" s="100" t="str">
        <f>IFERROR(VLOOKUP(Tabela15[[#This Row],[Produto]],produtos,3,0),"")</f>
        <v/>
      </c>
      <c r="D202" s="101" t="str">
        <f>IFERROR(Tabela15[[#This Row],[preço unitário]]*Tabela15[[#This Row],[Qtd]],"")</f>
        <v/>
      </c>
      <c r="F202" s="98"/>
      <c r="G202" s="98"/>
      <c r="H202" s="100" t="str">
        <f>IFERROR(VLOOKUP(vendas_maio[[#This Row],[Produto]],produtos,5,0),"")</f>
        <v/>
      </c>
      <c r="I202" s="101" t="str">
        <f>IFERROR(vendas_maio[[#This Row],[preço unitário]]*vendas_maio[[#This Row],[Qtd]],"")</f>
        <v/>
      </c>
      <c r="M202" s="90"/>
    </row>
    <row r="203" spans="1:13" x14ac:dyDescent="0.3">
      <c r="A203" s="98"/>
      <c r="B203" s="99"/>
      <c r="C203" s="100" t="str">
        <f>IFERROR(VLOOKUP(Tabela15[[#This Row],[Produto]],produtos,3,0),"")</f>
        <v/>
      </c>
      <c r="D203" s="101" t="str">
        <f>IFERROR(Tabela15[[#This Row],[preço unitário]]*Tabela15[[#This Row],[Qtd]],"")</f>
        <v/>
      </c>
      <c r="F203" s="98"/>
      <c r="G203" s="98"/>
      <c r="H203" s="100" t="str">
        <f>IFERROR(VLOOKUP(vendas_maio[[#This Row],[Produto]],produtos,5,0),"")</f>
        <v/>
      </c>
      <c r="I203" s="101" t="str">
        <f>IFERROR(vendas_maio[[#This Row],[preço unitário]]*vendas_maio[[#This Row],[Qtd]],"")</f>
        <v/>
      </c>
      <c r="M203" s="90"/>
    </row>
    <row r="204" spans="1:13" x14ac:dyDescent="0.3">
      <c r="A204" s="98"/>
      <c r="B204" s="99"/>
      <c r="C204" s="100" t="str">
        <f>IFERROR(VLOOKUP(Tabela15[[#This Row],[Produto]],produtos,3,0),"")</f>
        <v/>
      </c>
      <c r="D204" s="101" t="str">
        <f>IFERROR(Tabela15[[#This Row],[preço unitário]]*Tabela15[[#This Row],[Qtd]],"")</f>
        <v/>
      </c>
      <c r="F204" s="98"/>
      <c r="G204" s="98"/>
      <c r="H204" s="100" t="str">
        <f>IFERROR(VLOOKUP(vendas_maio[[#This Row],[Produto]],produtos,5,0),"")</f>
        <v/>
      </c>
      <c r="I204" s="101" t="str">
        <f>IFERROR(vendas_maio[[#This Row],[preço unitário]]*vendas_maio[[#This Row],[Qtd]],"")</f>
        <v/>
      </c>
      <c r="M204" s="90"/>
    </row>
    <row r="205" spans="1:13" x14ac:dyDescent="0.3">
      <c r="A205" s="98"/>
      <c r="B205" s="99"/>
      <c r="C205" s="100" t="str">
        <f>IFERROR(VLOOKUP(Tabela15[[#This Row],[Produto]],produtos,3,0),"")</f>
        <v/>
      </c>
      <c r="D205" s="101" t="str">
        <f>IFERROR(Tabela15[[#This Row],[preço unitário]]*Tabela15[[#This Row],[Qtd]],"")</f>
        <v/>
      </c>
      <c r="F205" s="98"/>
      <c r="G205" s="98"/>
      <c r="H205" s="100" t="str">
        <f>IFERROR(VLOOKUP(vendas_maio[[#This Row],[Produto]],produtos,5,0),"")</f>
        <v/>
      </c>
      <c r="I205" s="101" t="str">
        <f>IFERROR(vendas_maio[[#This Row],[preço unitário]]*vendas_maio[[#This Row],[Qtd]],"")</f>
        <v/>
      </c>
      <c r="M205" s="90"/>
    </row>
    <row r="206" spans="1:13" x14ac:dyDescent="0.3">
      <c r="A206" s="98"/>
      <c r="B206" s="99"/>
      <c r="C206" s="100" t="str">
        <f>IFERROR(VLOOKUP(Tabela15[[#This Row],[Produto]],produtos,3,0),"")</f>
        <v/>
      </c>
      <c r="D206" s="101" t="str">
        <f>IFERROR(Tabela15[[#This Row],[preço unitário]]*Tabela15[[#This Row],[Qtd]],"")</f>
        <v/>
      </c>
      <c r="F206" s="98"/>
      <c r="G206" s="98"/>
      <c r="H206" s="100" t="str">
        <f>IFERROR(VLOOKUP(vendas_maio[[#This Row],[Produto]],produtos,5,0),"")</f>
        <v/>
      </c>
      <c r="I206" s="101" t="str">
        <f>IFERROR(vendas_maio[[#This Row],[preço unitário]]*vendas_maio[[#This Row],[Qtd]],"")</f>
        <v/>
      </c>
      <c r="M206" s="90"/>
    </row>
    <row r="207" spans="1:13" x14ac:dyDescent="0.3">
      <c r="A207" s="98"/>
      <c r="B207" s="99"/>
      <c r="C207" s="100" t="str">
        <f>IFERROR(VLOOKUP(Tabela15[[#This Row],[Produto]],produtos,3,0),"")</f>
        <v/>
      </c>
      <c r="D207" s="101" t="str">
        <f>IFERROR(Tabela15[[#This Row],[preço unitário]]*Tabela15[[#This Row],[Qtd]],"")</f>
        <v/>
      </c>
      <c r="F207" s="98"/>
      <c r="G207" s="98"/>
      <c r="H207" s="100" t="str">
        <f>IFERROR(VLOOKUP(vendas_maio[[#This Row],[Produto]],produtos,5,0),"")</f>
        <v/>
      </c>
      <c r="I207" s="101" t="str">
        <f>IFERROR(vendas_maio[[#This Row],[preço unitário]]*vendas_maio[[#This Row],[Qtd]],"")</f>
        <v/>
      </c>
      <c r="M207" s="90"/>
    </row>
    <row r="208" spans="1:13" x14ac:dyDescent="0.3">
      <c r="A208" s="98"/>
      <c r="B208" s="99"/>
      <c r="C208" s="100" t="str">
        <f>IFERROR(VLOOKUP(Tabela15[[#This Row],[Produto]],produtos,3,0),"")</f>
        <v/>
      </c>
      <c r="D208" s="101" t="str">
        <f>IFERROR(Tabela15[[#This Row],[preço unitário]]*Tabela15[[#This Row],[Qtd]],"")</f>
        <v/>
      </c>
      <c r="F208" s="98"/>
      <c r="G208" s="98"/>
      <c r="H208" s="100" t="str">
        <f>IFERROR(VLOOKUP(vendas_maio[[#This Row],[Produto]],produtos,5,0),"")</f>
        <v/>
      </c>
      <c r="I208" s="101" t="str">
        <f>IFERROR(vendas_maio[[#This Row],[preço unitário]]*vendas_maio[[#This Row],[Qtd]],"")</f>
        <v/>
      </c>
      <c r="M208" s="90"/>
    </row>
    <row r="209" spans="1:13" x14ac:dyDescent="0.3">
      <c r="A209" s="98"/>
      <c r="B209" s="99"/>
      <c r="C209" s="100" t="str">
        <f>IFERROR(VLOOKUP(Tabela15[[#This Row],[Produto]],produtos,3,0),"")</f>
        <v/>
      </c>
      <c r="D209" s="101" t="str">
        <f>IFERROR(Tabela15[[#This Row],[preço unitário]]*Tabela15[[#This Row],[Qtd]],"")</f>
        <v/>
      </c>
      <c r="F209" s="98"/>
      <c r="G209" s="98"/>
      <c r="H209" s="100" t="str">
        <f>IFERROR(VLOOKUP(vendas_maio[[#This Row],[Produto]],produtos,5,0),"")</f>
        <v/>
      </c>
      <c r="I209" s="101" t="str">
        <f>IFERROR(vendas_maio[[#This Row],[preço unitário]]*vendas_maio[[#This Row],[Qtd]],"")</f>
        <v/>
      </c>
      <c r="M209" s="90"/>
    </row>
    <row r="210" spans="1:13" x14ac:dyDescent="0.3">
      <c r="A210" s="98"/>
      <c r="B210" s="99"/>
      <c r="C210" s="100" t="str">
        <f>IFERROR(VLOOKUP(Tabela15[[#This Row],[Produto]],produtos,3,0),"")</f>
        <v/>
      </c>
      <c r="D210" s="101" t="str">
        <f>IFERROR(Tabela15[[#This Row],[preço unitário]]*Tabela15[[#This Row],[Qtd]],"")</f>
        <v/>
      </c>
      <c r="F210" s="98"/>
      <c r="G210" s="98"/>
      <c r="H210" s="100" t="str">
        <f>IFERROR(VLOOKUP(vendas_maio[[#This Row],[Produto]],produtos,5,0),"")</f>
        <v/>
      </c>
      <c r="I210" s="101" t="str">
        <f>IFERROR(vendas_maio[[#This Row],[preço unitário]]*vendas_maio[[#This Row],[Qtd]],"")</f>
        <v/>
      </c>
      <c r="M210" s="90"/>
    </row>
    <row r="211" spans="1:13" x14ac:dyDescent="0.3">
      <c r="A211" s="98"/>
      <c r="B211" s="99"/>
      <c r="C211" s="100" t="str">
        <f>IFERROR(VLOOKUP(Tabela15[[#This Row],[Produto]],produtos,3,0),"")</f>
        <v/>
      </c>
      <c r="D211" s="101" t="str">
        <f>IFERROR(Tabela15[[#This Row],[preço unitário]]*Tabela15[[#This Row],[Qtd]],"")</f>
        <v/>
      </c>
      <c r="F211" s="98"/>
      <c r="G211" s="98"/>
      <c r="H211" s="100" t="str">
        <f>IFERROR(VLOOKUP(vendas_maio[[#This Row],[Produto]],produtos,5,0),"")</f>
        <v/>
      </c>
      <c r="I211" s="101" t="str">
        <f>IFERROR(vendas_maio[[#This Row],[preço unitário]]*vendas_maio[[#This Row],[Qtd]],"")</f>
        <v/>
      </c>
      <c r="M211" s="90"/>
    </row>
    <row r="212" spans="1:13" x14ac:dyDescent="0.3">
      <c r="A212" s="98"/>
      <c r="B212" s="99"/>
      <c r="C212" s="100" t="str">
        <f>IFERROR(VLOOKUP(Tabela15[[#This Row],[Produto]],produtos,3,0),"")</f>
        <v/>
      </c>
      <c r="D212" s="101" t="str">
        <f>IFERROR(Tabela15[[#This Row],[preço unitário]]*Tabela15[[#This Row],[Qtd]],"")</f>
        <v/>
      </c>
      <c r="F212" s="98"/>
      <c r="G212" s="98"/>
      <c r="H212" s="100" t="str">
        <f>IFERROR(VLOOKUP(vendas_maio[[#This Row],[Produto]],produtos,5,0),"")</f>
        <v/>
      </c>
      <c r="I212" s="101" t="str">
        <f>IFERROR(vendas_maio[[#This Row],[preço unitário]]*vendas_maio[[#This Row],[Qtd]],"")</f>
        <v/>
      </c>
      <c r="M212" s="90"/>
    </row>
    <row r="213" spans="1:13" x14ac:dyDescent="0.3">
      <c r="A213" s="98"/>
      <c r="B213" s="99"/>
      <c r="C213" s="100" t="str">
        <f>IFERROR(VLOOKUP(Tabela15[[#This Row],[Produto]],produtos,3,0),"")</f>
        <v/>
      </c>
      <c r="D213" s="101" t="str">
        <f>IFERROR(Tabela15[[#This Row],[preço unitário]]*Tabela15[[#This Row],[Qtd]],"")</f>
        <v/>
      </c>
      <c r="F213" s="98"/>
      <c r="G213" s="98"/>
      <c r="H213" s="100" t="str">
        <f>IFERROR(VLOOKUP(vendas_maio[[#This Row],[Produto]],produtos,5,0),"")</f>
        <v/>
      </c>
      <c r="I213" s="101" t="str">
        <f>IFERROR(vendas_maio[[#This Row],[preço unitário]]*vendas_maio[[#This Row],[Qtd]],"")</f>
        <v/>
      </c>
      <c r="M213" s="90"/>
    </row>
    <row r="214" spans="1:13" x14ac:dyDescent="0.3">
      <c r="A214" s="98"/>
      <c r="B214" s="99"/>
      <c r="C214" s="100" t="str">
        <f>IFERROR(VLOOKUP(Tabela15[[#This Row],[Produto]],produtos,3,0),"")</f>
        <v/>
      </c>
      <c r="D214" s="101" t="str">
        <f>IFERROR(Tabela15[[#This Row],[preço unitário]]*Tabela15[[#This Row],[Qtd]],"")</f>
        <v/>
      </c>
      <c r="F214" s="98"/>
      <c r="G214" s="98"/>
      <c r="H214" s="100" t="str">
        <f>IFERROR(VLOOKUP(vendas_maio[[#This Row],[Produto]],produtos,5,0),"")</f>
        <v/>
      </c>
      <c r="I214" s="101" t="str">
        <f>IFERROR(vendas_maio[[#This Row],[preço unitário]]*vendas_maio[[#This Row],[Qtd]],"")</f>
        <v/>
      </c>
      <c r="M214" s="90"/>
    </row>
    <row r="215" spans="1:13" x14ac:dyDescent="0.3">
      <c r="A215" s="98"/>
      <c r="B215" s="99"/>
      <c r="C215" s="100" t="str">
        <f>IFERROR(VLOOKUP(Tabela15[[#This Row],[Produto]],produtos,3,0),"")</f>
        <v/>
      </c>
      <c r="D215" s="101" t="str">
        <f>IFERROR(Tabela15[[#This Row],[preço unitário]]*Tabela15[[#This Row],[Qtd]],"")</f>
        <v/>
      </c>
      <c r="F215" s="98"/>
      <c r="G215" s="98"/>
      <c r="H215" s="100" t="str">
        <f>IFERROR(VLOOKUP(vendas_maio[[#This Row],[Produto]],produtos,5,0),"")</f>
        <v/>
      </c>
      <c r="I215" s="101" t="str">
        <f>IFERROR(vendas_maio[[#This Row],[preço unitário]]*vendas_maio[[#This Row],[Qtd]],"")</f>
        <v/>
      </c>
      <c r="M215" s="90"/>
    </row>
    <row r="216" spans="1:13" x14ac:dyDescent="0.3">
      <c r="A216" s="98"/>
      <c r="B216" s="99"/>
      <c r="C216" s="100" t="str">
        <f>IFERROR(VLOOKUP(Tabela15[[#This Row],[Produto]],produtos,3,0),"")</f>
        <v/>
      </c>
      <c r="D216" s="101" t="str">
        <f>IFERROR(Tabela15[[#This Row],[preço unitário]]*Tabela15[[#This Row],[Qtd]],"")</f>
        <v/>
      </c>
      <c r="F216" s="98"/>
      <c r="G216" s="98"/>
      <c r="H216" s="100" t="str">
        <f>IFERROR(VLOOKUP(vendas_maio[[#This Row],[Produto]],produtos,5,0),"")</f>
        <v/>
      </c>
      <c r="I216" s="101" t="str">
        <f>IFERROR(vendas_maio[[#This Row],[preço unitário]]*vendas_maio[[#This Row],[Qtd]],"")</f>
        <v/>
      </c>
      <c r="M216" s="90"/>
    </row>
    <row r="217" spans="1:13" x14ac:dyDescent="0.3">
      <c r="A217" s="98"/>
      <c r="B217" s="99"/>
      <c r="C217" s="100" t="str">
        <f>IFERROR(VLOOKUP(Tabela15[[#This Row],[Produto]],produtos,3,0),"")</f>
        <v/>
      </c>
      <c r="D217" s="101" t="str">
        <f>IFERROR(Tabela15[[#This Row],[preço unitário]]*Tabela15[[#This Row],[Qtd]],"")</f>
        <v/>
      </c>
      <c r="F217" s="98"/>
      <c r="G217" s="98"/>
      <c r="H217" s="100" t="str">
        <f>IFERROR(VLOOKUP(vendas_maio[[#This Row],[Produto]],produtos,5,0),"")</f>
        <v/>
      </c>
      <c r="I217" s="101" t="str">
        <f>IFERROR(vendas_maio[[#This Row],[preço unitário]]*vendas_maio[[#This Row],[Qtd]],"")</f>
        <v/>
      </c>
      <c r="M217" s="90"/>
    </row>
    <row r="218" spans="1:13" x14ac:dyDescent="0.3">
      <c r="A218" s="98"/>
      <c r="B218" s="99"/>
      <c r="C218" s="100" t="str">
        <f>IFERROR(VLOOKUP(Tabela15[[#This Row],[Produto]],produtos,3,0),"")</f>
        <v/>
      </c>
      <c r="D218" s="101" t="str">
        <f>IFERROR(Tabela15[[#This Row],[preço unitário]]*Tabela15[[#This Row],[Qtd]],"")</f>
        <v/>
      </c>
      <c r="F218" s="98"/>
      <c r="G218" s="98"/>
      <c r="H218" s="100" t="str">
        <f>IFERROR(VLOOKUP(vendas_maio[[#This Row],[Produto]],produtos,5,0),"")</f>
        <v/>
      </c>
      <c r="I218" s="101" t="str">
        <f>IFERROR(vendas_maio[[#This Row],[preço unitário]]*vendas_maio[[#This Row],[Qtd]],"")</f>
        <v/>
      </c>
      <c r="M218" s="90"/>
    </row>
    <row r="219" spans="1:13" x14ac:dyDescent="0.3">
      <c r="A219" s="98"/>
      <c r="B219" s="99"/>
      <c r="C219" s="100" t="str">
        <f>IFERROR(VLOOKUP(Tabela15[[#This Row],[Produto]],produtos,3,0),"")</f>
        <v/>
      </c>
      <c r="D219" s="101" t="str">
        <f>IFERROR(Tabela15[[#This Row],[preço unitário]]*Tabela15[[#This Row],[Qtd]],"")</f>
        <v/>
      </c>
      <c r="F219" s="98"/>
      <c r="G219" s="98"/>
      <c r="H219" s="100" t="str">
        <f>IFERROR(VLOOKUP(vendas_maio[[#This Row],[Produto]],produtos,5,0),"")</f>
        <v/>
      </c>
      <c r="I219" s="101" t="str">
        <f>IFERROR(vendas_maio[[#This Row],[preço unitário]]*vendas_maio[[#This Row],[Qtd]],"")</f>
        <v/>
      </c>
      <c r="M219" s="90"/>
    </row>
    <row r="220" spans="1:13" x14ac:dyDescent="0.3">
      <c r="A220" s="98"/>
      <c r="B220" s="99"/>
      <c r="C220" s="100" t="str">
        <f>IFERROR(VLOOKUP(Tabela15[[#This Row],[Produto]],produtos,3,0),"")</f>
        <v/>
      </c>
      <c r="D220" s="101" t="str">
        <f>IFERROR(Tabela15[[#This Row],[preço unitário]]*Tabela15[[#This Row],[Qtd]],"")</f>
        <v/>
      </c>
      <c r="F220" s="98"/>
      <c r="G220" s="98"/>
      <c r="H220" s="100" t="str">
        <f>IFERROR(VLOOKUP(vendas_maio[[#This Row],[Produto]],produtos,5,0),"")</f>
        <v/>
      </c>
      <c r="I220" s="101" t="str">
        <f>IFERROR(vendas_maio[[#This Row],[preço unitário]]*vendas_maio[[#This Row],[Qtd]],"")</f>
        <v/>
      </c>
      <c r="M220" s="90"/>
    </row>
    <row r="221" spans="1:13" x14ac:dyDescent="0.3">
      <c r="A221" s="98"/>
      <c r="B221" s="99"/>
      <c r="C221" s="100" t="str">
        <f>IFERROR(VLOOKUP(Tabela15[[#This Row],[Produto]],produtos,3,0),"")</f>
        <v/>
      </c>
      <c r="D221" s="101" t="str">
        <f>IFERROR(Tabela15[[#This Row],[preço unitário]]*Tabela15[[#This Row],[Qtd]],"")</f>
        <v/>
      </c>
      <c r="F221" s="98"/>
      <c r="G221" s="98"/>
      <c r="H221" s="100" t="str">
        <f>IFERROR(VLOOKUP(vendas_maio[[#This Row],[Produto]],produtos,5,0),"")</f>
        <v/>
      </c>
      <c r="I221" s="101" t="str">
        <f>IFERROR(vendas_maio[[#This Row],[preço unitário]]*vendas_maio[[#This Row],[Qtd]],"")</f>
        <v/>
      </c>
      <c r="M221" s="90"/>
    </row>
    <row r="222" spans="1:13" x14ac:dyDescent="0.3">
      <c r="A222" s="98"/>
      <c r="B222" s="99"/>
      <c r="C222" s="100" t="str">
        <f>IFERROR(VLOOKUP(Tabela15[[#This Row],[Produto]],produtos,3,0),"")</f>
        <v/>
      </c>
      <c r="D222" s="101" t="str">
        <f>IFERROR(Tabela15[[#This Row],[preço unitário]]*Tabela15[[#This Row],[Qtd]],"")</f>
        <v/>
      </c>
      <c r="F222" s="98"/>
      <c r="G222" s="98"/>
      <c r="H222" s="100" t="str">
        <f>IFERROR(VLOOKUP(vendas_maio[[#This Row],[Produto]],produtos,5,0),"")</f>
        <v/>
      </c>
      <c r="I222" s="101" t="str">
        <f>IFERROR(vendas_maio[[#This Row],[preço unitário]]*vendas_maio[[#This Row],[Qtd]],"")</f>
        <v/>
      </c>
      <c r="M222" s="90"/>
    </row>
    <row r="223" spans="1:13" x14ac:dyDescent="0.3">
      <c r="A223" s="98"/>
      <c r="B223" s="99"/>
      <c r="C223" s="100" t="str">
        <f>IFERROR(VLOOKUP(Tabela15[[#This Row],[Produto]],produtos,3,0),"")</f>
        <v/>
      </c>
      <c r="D223" s="101" t="str">
        <f>IFERROR(Tabela15[[#This Row],[preço unitário]]*Tabela15[[#This Row],[Qtd]],"")</f>
        <v/>
      </c>
      <c r="F223" s="98"/>
      <c r="G223" s="98"/>
      <c r="H223" s="100" t="str">
        <f>IFERROR(VLOOKUP(vendas_maio[[#This Row],[Produto]],produtos,5,0),"")</f>
        <v/>
      </c>
      <c r="I223" s="101" t="str">
        <f>IFERROR(vendas_maio[[#This Row],[preço unitário]]*vendas_maio[[#This Row],[Qtd]],"")</f>
        <v/>
      </c>
      <c r="M223" s="90"/>
    </row>
    <row r="224" spans="1:13" x14ac:dyDescent="0.3">
      <c r="A224" s="98"/>
      <c r="B224" s="99"/>
      <c r="C224" s="100" t="str">
        <f>IFERROR(VLOOKUP(Tabela15[[#This Row],[Produto]],produtos,3,0),"")</f>
        <v/>
      </c>
      <c r="D224" s="101" t="str">
        <f>IFERROR(Tabela15[[#This Row],[preço unitário]]*Tabela15[[#This Row],[Qtd]],"")</f>
        <v/>
      </c>
      <c r="F224" s="98"/>
      <c r="G224" s="98"/>
      <c r="H224" s="100" t="str">
        <f>IFERROR(VLOOKUP(vendas_maio[[#This Row],[Produto]],produtos,5,0),"")</f>
        <v/>
      </c>
      <c r="I224" s="101" t="str">
        <f>IFERROR(vendas_maio[[#This Row],[preço unitário]]*vendas_maio[[#This Row],[Qtd]],"")</f>
        <v/>
      </c>
      <c r="M224" s="90"/>
    </row>
    <row r="225" spans="1:13" x14ac:dyDescent="0.3">
      <c r="A225" s="98"/>
      <c r="B225" s="99"/>
      <c r="C225" s="100" t="str">
        <f>IFERROR(VLOOKUP(Tabela15[[#This Row],[Produto]],produtos,3,0),"")</f>
        <v/>
      </c>
      <c r="D225" s="101" t="str">
        <f>IFERROR(Tabela15[[#This Row],[preço unitário]]*Tabela15[[#This Row],[Qtd]],"")</f>
        <v/>
      </c>
      <c r="F225" s="98"/>
      <c r="G225" s="98"/>
      <c r="H225" s="100" t="str">
        <f>IFERROR(VLOOKUP(vendas_maio[[#This Row],[Produto]],produtos,5,0),"")</f>
        <v/>
      </c>
      <c r="I225" s="101" t="str">
        <f>IFERROR(vendas_maio[[#This Row],[preço unitário]]*vendas_maio[[#This Row],[Qtd]],"")</f>
        <v/>
      </c>
      <c r="M225" s="90"/>
    </row>
    <row r="226" spans="1:13" x14ac:dyDescent="0.3">
      <c r="A226" s="98"/>
      <c r="B226" s="99"/>
      <c r="C226" s="100" t="str">
        <f>IFERROR(VLOOKUP(Tabela15[[#This Row],[Produto]],produtos,3,0),"")</f>
        <v/>
      </c>
      <c r="D226" s="101" t="str">
        <f>IFERROR(Tabela15[[#This Row],[preço unitário]]*Tabela15[[#This Row],[Qtd]],"")</f>
        <v/>
      </c>
      <c r="F226" s="98"/>
      <c r="G226" s="98"/>
      <c r="H226" s="100" t="str">
        <f>IFERROR(VLOOKUP(vendas_maio[[#This Row],[Produto]],produtos,5,0),"")</f>
        <v/>
      </c>
      <c r="I226" s="101" t="str">
        <f>IFERROR(vendas_maio[[#This Row],[preço unitário]]*vendas_maio[[#This Row],[Qtd]],"")</f>
        <v/>
      </c>
      <c r="M226" s="90"/>
    </row>
    <row r="227" spans="1:13" x14ac:dyDescent="0.3">
      <c r="A227" s="98"/>
      <c r="B227" s="99"/>
      <c r="C227" s="100" t="str">
        <f>IFERROR(VLOOKUP(Tabela15[[#This Row],[Produto]],produtos,3,0),"")</f>
        <v/>
      </c>
      <c r="D227" s="101" t="str">
        <f>IFERROR(Tabela15[[#This Row],[preço unitário]]*Tabela15[[#This Row],[Qtd]],"")</f>
        <v/>
      </c>
      <c r="F227" s="98"/>
      <c r="G227" s="98"/>
      <c r="H227" s="100" t="str">
        <f>IFERROR(VLOOKUP(vendas_maio[[#This Row],[Produto]],produtos,5,0),"")</f>
        <v/>
      </c>
      <c r="I227" s="101" t="str">
        <f>IFERROR(vendas_maio[[#This Row],[preço unitário]]*vendas_maio[[#This Row],[Qtd]],"")</f>
        <v/>
      </c>
      <c r="M227" s="90"/>
    </row>
    <row r="228" spans="1:13" x14ac:dyDescent="0.3">
      <c r="A228" s="98"/>
      <c r="B228" s="99"/>
      <c r="C228" s="100" t="str">
        <f>IFERROR(VLOOKUP(Tabela15[[#This Row],[Produto]],produtos,3,0),"")</f>
        <v/>
      </c>
      <c r="D228" s="101" t="str">
        <f>IFERROR(Tabela15[[#This Row],[preço unitário]]*Tabela15[[#This Row],[Qtd]],"")</f>
        <v/>
      </c>
      <c r="F228" s="98"/>
      <c r="G228" s="98"/>
      <c r="H228" s="100" t="str">
        <f>IFERROR(VLOOKUP(vendas_maio[[#This Row],[Produto]],produtos,5,0),"")</f>
        <v/>
      </c>
      <c r="I228" s="101" t="str">
        <f>IFERROR(vendas_maio[[#This Row],[preço unitário]]*vendas_maio[[#This Row],[Qtd]],"")</f>
        <v/>
      </c>
      <c r="M228" s="90"/>
    </row>
    <row r="229" spans="1:13" x14ac:dyDescent="0.3">
      <c r="A229" s="98"/>
      <c r="B229" s="99"/>
      <c r="C229" s="100" t="str">
        <f>IFERROR(VLOOKUP(Tabela15[[#This Row],[Produto]],produtos,3,0),"")</f>
        <v/>
      </c>
      <c r="D229" s="101" t="str">
        <f>IFERROR(Tabela15[[#This Row],[preço unitário]]*Tabela15[[#This Row],[Qtd]],"")</f>
        <v/>
      </c>
      <c r="F229" s="98"/>
      <c r="G229" s="98"/>
      <c r="H229" s="100" t="str">
        <f>IFERROR(VLOOKUP(vendas_maio[[#This Row],[Produto]],produtos,5,0),"")</f>
        <v/>
      </c>
      <c r="I229" s="101" t="str">
        <f>IFERROR(vendas_maio[[#This Row],[preço unitário]]*vendas_maio[[#This Row],[Qtd]],"")</f>
        <v/>
      </c>
      <c r="M229" s="90"/>
    </row>
    <row r="230" spans="1:13" x14ac:dyDescent="0.3">
      <c r="A230" s="98"/>
      <c r="B230" s="99"/>
      <c r="C230" s="100" t="str">
        <f>IFERROR(VLOOKUP(Tabela15[[#This Row],[Produto]],produtos,3,0),"")</f>
        <v/>
      </c>
      <c r="D230" s="101" t="str">
        <f>IFERROR(Tabela15[[#This Row],[preço unitário]]*Tabela15[[#This Row],[Qtd]],"")</f>
        <v/>
      </c>
      <c r="F230" s="98"/>
      <c r="G230" s="98"/>
      <c r="H230" s="100" t="str">
        <f>IFERROR(VLOOKUP(vendas_maio[[#This Row],[Produto]],produtos,5,0),"")</f>
        <v/>
      </c>
      <c r="I230" s="101" t="str">
        <f>IFERROR(vendas_maio[[#This Row],[preço unitário]]*vendas_maio[[#This Row],[Qtd]],"")</f>
        <v/>
      </c>
      <c r="M230" s="90"/>
    </row>
    <row r="231" spans="1:13" x14ac:dyDescent="0.3">
      <c r="A231" s="98"/>
      <c r="B231" s="99"/>
      <c r="C231" s="100" t="str">
        <f>IFERROR(VLOOKUP(Tabela15[[#This Row],[Produto]],produtos,3,0),"")</f>
        <v/>
      </c>
      <c r="D231" s="101" t="str">
        <f>IFERROR(Tabela15[[#This Row],[preço unitário]]*Tabela15[[#This Row],[Qtd]],"")</f>
        <v/>
      </c>
      <c r="F231" s="98"/>
      <c r="G231" s="98"/>
      <c r="H231" s="100" t="str">
        <f>IFERROR(VLOOKUP(vendas_maio[[#This Row],[Produto]],produtos,5,0),"")</f>
        <v/>
      </c>
      <c r="I231" s="101" t="str">
        <f>IFERROR(vendas_maio[[#This Row],[preço unitário]]*vendas_maio[[#This Row],[Qtd]],"")</f>
        <v/>
      </c>
      <c r="M231" s="90"/>
    </row>
    <row r="232" spans="1:13" x14ac:dyDescent="0.3">
      <c r="A232" s="98"/>
      <c r="B232" s="99"/>
      <c r="C232" s="100" t="str">
        <f>IFERROR(VLOOKUP(Tabela15[[#This Row],[Produto]],produtos,3,0),"")</f>
        <v/>
      </c>
      <c r="D232" s="101" t="str">
        <f>IFERROR(Tabela15[[#This Row],[preço unitário]]*Tabela15[[#This Row],[Qtd]],"")</f>
        <v/>
      </c>
      <c r="F232" s="98"/>
      <c r="G232" s="98"/>
      <c r="H232" s="100" t="str">
        <f>IFERROR(VLOOKUP(vendas_maio[[#This Row],[Produto]],produtos,5,0),"")</f>
        <v/>
      </c>
      <c r="I232" s="101" t="str">
        <f>IFERROR(vendas_maio[[#This Row],[preço unitário]]*vendas_maio[[#This Row],[Qtd]],"")</f>
        <v/>
      </c>
      <c r="M232" s="90"/>
    </row>
    <row r="233" spans="1:13" x14ac:dyDescent="0.3">
      <c r="A233" s="98"/>
      <c r="B233" s="99"/>
      <c r="C233" s="100" t="str">
        <f>IFERROR(VLOOKUP(Tabela15[[#This Row],[Produto]],produtos,3,0),"")</f>
        <v/>
      </c>
      <c r="D233" s="101" t="str">
        <f>IFERROR(Tabela15[[#This Row],[preço unitário]]*Tabela15[[#This Row],[Qtd]],"")</f>
        <v/>
      </c>
      <c r="F233" s="98"/>
      <c r="G233" s="98"/>
      <c r="H233" s="100" t="str">
        <f>IFERROR(VLOOKUP(vendas_maio[[#This Row],[Produto]],produtos,5,0),"")</f>
        <v/>
      </c>
      <c r="I233" s="101" t="str">
        <f>IFERROR(vendas_maio[[#This Row],[preço unitário]]*vendas_maio[[#This Row],[Qtd]],"")</f>
        <v/>
      </c>
      <c r="M233" s="90"/>
    </row>
    <row r="234" spans="1:13" x14ac:dyDescent="0.3">
      <c r="A234" s="98"/>
      <c r="B234" s="99"/>
      <c r="C234" s="100" t="str">
        <f>IFERROR(VLOOKUP(Tabela15[[#This Row],[Produto]],produtos,3,0),"")</f>
        <v/>
      </c>
      <c r="D234" s="101" t="str">
        <f>IFERROR(Tabela15[[#This Row],[preço unitário]]*Tabela15[[#This Row],[Qtd]],"")</f>
        <v/>
      </c>
      <c r="F234" s="98"/>
      <c r="G234" s="98"/>
      <c r="H234" s="100" t="str">
        <f>IFERROR(VLOOKUP(vendas_maio[[#This Row],[Produto]],produtos,5,0),"")</f>
        <v/>
      </c>
      <c r="I234" s="101" t="str">
        <f>IFERROR(vendas_maio[[#This Row],[preço unitário]]*vendas_maio[[#This Row],[Qtd]],"")</f>
        <v/>
      </c>
      <c r="M234" s="90"/>
    </row>
    <row r="235" spans="1:13" x14ac:dyDescent="0.3">
      <c r="A235" s="98"/>
      <c r="B235" s="99"/>
      <c r="C235" s="100" t="str">
        <f>IFERROR(VLOOKUP(Tabela15[[#This Row],[Produto]],produtos,3,0),"")</f>
        <v/>
      </c>
      <c r="D235" s="101" t="str">
        <f>IFERROR(Tabela15[[#This Row],[preço unitário]]*Tabela15[[#This Row],[Qtd]],"")</f>
        <v/>
      </c>
      <c r="F235" s="98"/>
      <c r="G235" s="98"/>
      <c r="H235" s="100" t="str">
        <f>IFERROR(VLOOKUP(vendas_maio[[#This Row],[Produto]],produtos,5,0),"")</f>
        <v/>
      </c>
      <c r="I235" s="101" t="str">
        <f>IFERROR(vendas_maio[[#This Row],[preço unitário]]*vendas_maio[[#This Row],[Qtd]],"")</f>
        <v/>
      </c>
      <c r="M235" s="90"/>
    </row>
    <row r="236" spans="1:13" x14ac:dyDescent="0.3">
      <c r="A236" s="98"/>
      <c r="B236" s="99"/>
      <c r="C236" s="100" t="str">
        <f>IFERROR(VLOOKUP(Tabela15[[#This Row],[Produto]],produtos,3,0),"")</f>
        <v/>
      </c>
      <c r="D236" s="101" t="str">
        <f>IFERROR(Tabela15[[#This Row],[preço unitário]]*Tabela15[[#This Row],[Qtd]],"")</f>
        <v/>
      </c>
      <c r="F236" s="98"/>
      <c r="G236" s="98"/>
      <c r="H236" s="100" t="str">
        <f>IFERROR(VLOOKUP(vendas_maio[[#This Row],[Produto]],produtos,5,0),"")</f>
        <v/>
      </c>
      <c r="I236" s="101" t="str">
        <f>IFERROR(vendas_maio[[#This Row],[preço unitário]]*vendas_maio[[#This Row],[Qtd]],"")</f>
        <v/>
      </c>
      <c r="M236" s="90"/>
    </row>
    <row r="237" spans="1:13" x14ac:dyDescent="0.3">
      <c r="A237" s="98"/>
      <c r="B237" s="99"/>
      <c r="C237" s="100" t="str">
        <f>IFERROR(VLOOKUP(Tabela15[[#This Row],[Produto]],produtos,3,0),"")</f>
        <v/>
      </c>
      <c r="D237" s="101" t="str">
        <f>IFERROR(Tabela15[[#This Row],[preço unitário]]*Tabela15[[#This Row],[Qtd]],"")</f>
        <v/>
      </c>
      <c r="F237" s="98"/>
      <c r="G237" s="98"/>
      <c r="H237" s="100" t="str">
        <f>IFERROR(VLOOKUP(vendas_maio[[#This Row],[Produto]],produtos,5,0),"")</f>
        <v/>
      </c>
      <c r="I237" s="101" t="str">
        <f>IFERROR(vendas_maio[[#This Row],[preço unitário]]*vendas_maio[[#This Row],[Qtd]],"")</f>
        <v/>
      </c>
      <c r="M237" s="90"/>
    </row>
    <row r="238" spans="1:13" x14ac:dyDescent="0.3">
      <c r="A238" s="98"/>
      <c r="B238" s="99"/>
      <c r="C238" s="100" t="str">
        <f>IFERROR(VLOOKUP(Tabela15[[#This Row],[Produto]],produtos,3,0),"")</f>
        <v/>
      </c>
      <c r="D238" s="101" t="str">
        <f>IFERROR(Tabela15[[#This Row],[preço unitário]]*Tabela15[[#This Row],[Qtd]],"")</f>
        <v/>
      </c>
      <c r="F238" s="98"/>
      <c r="G238" s="98"/>
      <c r="H238" s="100" t="str">
        <f>IFERROR(VLOOKUP(vendas_maio[[#This Row],[Produto]],produtos,5,0),"")</f>
        <v/>
      </c>
      <c r="I238" s="101" t="str">
        <f>IFERROR(vendas_maio[[#This Row],[preço unitário]]*vendas_maio[[#This Row],[Qtd]],"")</f>
        <v/>
      </c>
      <c r="M238" s="90"/>
    </row>
    <row r="239" spans="1:13" x14ac:dyDescent="0.3">
      <c r="A239" s="98"/>
      <c r="B239" s="99"/>
      <c r="C239" s="100" t="str">
        <f>IFERROR(VLOOKUP(Tabela15[[#This Row],[Produto]],produtos,3,0),"")</f>
        <v/>
      </c>
      <c r="D239" s="101" t="str">
        <f>IFERROR(Tabela15[[#This Row],[preço unitário]]*Tabela15[[#This Row],[Qtd]],"")</f>
        <v/>
      </c>
      <c r="F239" s="98"/>
      <c r="G239" s="98"/>
      <c r="H239" s="100" t="str">
        <f>IFERROR(VLOOKUP(vendas_maio[[#This Row],[Produto]],produtos,5,0),"")</f>
        <v/>
      </c>
      <c r="I239" s="101" t="str">
        <f>IFERROR(vendas_maio[[#This Row],[preço unitário]]*vendas_maio[[#This Row],[Qtd]],"")</f>
        <v/>
      </c>
      <c r="M239" s="90"/>
    </row>
    <row r="240" spans="1:13" x14ac:dyDescent="0.3">
      <c r="A240" s="98"/>
      <c r="B240" s="99"/>
      <c r="C240" s="100" t="str">
        <f>IFERROR(VLOOKUP(Tabela15[[#This Row],[Produto]],produtos,3,0),"")</f>
        <v/>
      </c>
      <c r="D240" s="101" t="str">
        <f>IFERROR(Tabela15[[#This Row],[preço unitário]]*Tabela15[[#This Row],[Qtd]],"")</f>
        <v/>
      </c>
      <c r="F240" s="98"/>
      <c r="G240" s="98"/>
      <c r="H240" s="100" t="str">
        <f>IFERROR(VLOOKUP(vendas_maio[[#This Row],[Produto]],produtos,5,0),"")</f>
        <v/>
      </c>
      <c r="I240" s="101" t="str">
        <f>IFERROR(vendas_maio[[#This Row],[preço unitário]]*vendas_maio[[#This Row],[Qtd]],"")</f>
        <v/>
      </c>
      <c r="M240" s="90"/>
    </row>
    <row r="241" spans="1:13" x14ac:dyDescent="0.3">
      <c r="A241" s="98"/>
      <c r="B241" s="99"/>
      <c r="C241" s="100" t="str">
        <f>IFERROR(VLOOKUP(Tabela15[[#This Row],[Produto]],produtos,3,0),"")</f>
        <v/>
      </c>
      <c r="D241" s="101" t="str">
        <f>IFERROR(Tabela15[[#This Row],[preço unitário]]*Tabela15[[#This Row],[Qtd]],"")</f>
        <v/>
      </c>
      <c r="F241" s="98"/>
      <c r="G241" s="98"/>
      <c r="H241" s="100" t="str">
        <f>IFERROR(VLOOKUP(vendas_maio[[#This Row],[Produto]],produtos,5,0),"")</f>
        <v/>
      </c>
      <c r="I241" s="101" t="str">
        <f>IFERROR(vendas_maio[[#This Row],[preço unitário]]*vendas_maio[[#This Row],[Qtd]],"")</f>
        <v/>
      </c>
      <c r="M241" s="90"/>
    </row>
    <row r="242" spans="1:13" x14ac:dyDescent="0.3">
      <c r="A242" s="98"/>
      <c r="B242" s="99"/>
      <c r="C242" s="100" t="str">
        <f>IFERROR(VLOOKUP(Tabela15[[#This Row],[Produto]],produtos,3,0),"")</f>
        <v/>
      </c>
      <c r="D242" s="101" t="str">
        <f>IFERROR(Tabela15[[#This Row],[preço unitário]]*Tabela15[[#This Row],[Qtd]],"")</f>
        <v/>
      </c>
      <c r="F242" s="98"/>
      <c r="G242" s="98"/>
      <c r="H242" s="100" t="str">
        <f>IFERROR(VLOOKUP(vendas_maio[[#This Row],[Produto]],produtos,5,0),"")</f>
        <v/>
      </c>
      <c r="I242" s="101" t="str">
        <f>IFERROR(vendas_maio[[#This Row],[preço unitário]]*vendas_maio[[#This Row],[Qtd]],"")</f>
        <v/>
      </c>
      <c r="M242" s="90"/>
    </row>
    <row r="243" spans="1:13" x14ac:dyDescent="0.3">
      <c r="A243" s="98"/>
      <c r="B243" s="99"/>
      <c r="C243" s="100" t="str">
        <f>IFERROR(VLOOKUP(Tabela15[[#This Row],[Produto]],produtos,3,0),"")</f>
        <v/>
      </c>
      <c r="D243" s="101" t="str">
        <f>IFERROR(Tabela15[[#This Row],[preço unitário]]*Tabela15[[#This Row],[Qtd]],"")</f>
        <v/>
      </c>
      <c r="F243" s="98"/>
      <c r="G243" s="98"/>
      <c r="H243" s="100" t="str">
        <f>IFERROR(VLOOKUP(vendas_maio[[#This Row],[Produto]],produtos,5,0),"")</f>
        <v/>
      </c>
      <c r="I243" s="101" t="str">
        <f>IFERROR(vendas_maio[[#This Row],[preço unitário]]*vendas_maio[[#This Row],[Qtd]],"")</f>
        <v/>
      </c>
      <c r="M243" s="90"/>
    </row>
    <row r="244" spans="1:13" x14ac:dyDescent="0.3">
      <c r="A244" s="98"/>
      <c r="B244" s="99"/>
      <c r="C244" s="100" t="str">
        <f>IFERROR(VLOOKUP(Tabela15[[#This Row],[Produto]],produtos,3,0),"")</f>
        <v/>
      </c>
      <c r="D244" s="101" t="str">
        <f>IFERROR(Tabela15[[#This Row],[preço unitário]]*Tabela15[[#This Row],[Qtd]],"")</f>
        <v/>
      </c>
      <c r="F244" s="98"/>
      <c r="G244" s="98"/>
      <c r="H244" s="100" t="str">
        <f>IFERROR(VLOOKUP(vendas_maio[[#This Row],[Produto]],produtos,5,0),"")</f>
        <v/>
      </c>
      <c r="I244" s="101" t="str">
        <f>IFERROR(vendas_maio[[#This Row],[preço unitário]]*vendas_maio[[#This Row],[Qtd]],"")</f>
        <v/>
      </c>
      <c r="M244" s="90"/>
    </row>
    <row r="245" spans="1:13" x14ac:dyDescent="0.3">
      <c r="A245" s="98"/>
      <c r="B245" s="99"/>
      <c r="C245" s="100" t="str">
        <f>IFERROR(VLOOKUP(Tabela15[[#This Row],[Produto]],produtos,3,0),"")</f>
        <v/>
      </c>
      <c r="D245" s="101" t="str">
        <f>IFERROR(Tabela15[[#This Row],[preço unitário]]*Tabela15[[#This Row],[Qtd]],"")</f>
        <v/>
      </c>
      <c r="F245" s="98"/>
      <c r="G245" s="98"/>
      <c r="H245" s="100" t="str">
        <f>IFERROR(VLOOKUP(vendas_maio[[#This Row],[Produto]],produtos,5,0),"")</f>
        <v/>
      </c>
      <c r="I245" s="101" t="str">
        <f>IFERROR(vendas_maio[[#This Row],[preço unitário]]*vendas_maio[[#This Row],[Qtd]],"")</f>
        <v/>
      </c>
      <c r="M245" s="90"/>
    </row>
    <row r="246" spans="1:13" x14ac:dyDescent="0.3">
      <c r="A246" s="98"/>
      <c r="B246" s="99"/>
      <c r="C246" s="100" t="str">
        <f>IFERROR(VLOOKUP(Tabela15[[#This Row],[Produto]],produtos,3,0),"")</f>
        <v/>
      </c>
      <c r="D246" s="101" t="str">
        <f>IFERROR(Tabela15[[#This Row],[preço unitário]]*Tabela15[[#This Row],[Qtd]],"")</f>
        <v/>
      </c>
      <c r="F246" s="98"/>
      <c r="G246" s="98"/>
      <c r="H246" s="100" t="str">
        <f>IFERROR(VLOOKUP(vendas_maio[[#This Row],[Produto]],produtos,5,0),"")</f>
        <v/>
      </c>
      <c r="I246" s="101" t="str">
        <f>IFERROR(vendas_maio[[#This Row],[preço unitário]]*vendas_maio[[#This Row],[Qtd]],"")</f>
        <v/>
      </c>
      <c r="M246" s="90"/>
    </row>
    <row r="247" spans="1:13" x14ac:dyDescent="0.3">
      <c r="A247" s="98"/>
      <c r="B247" s="99"/>
      <c r="C247" s="100" t="str">
        <f>IFERROR(VLOOKUP(Tabela15[[#This Row],[Produto]],produtos,3,0),"")</f>
        <v/>
      </c>
      <c r="D247" s="101" t="str">
        <f>IFERROR(Tabela15[[#This Row],[preço unitário]]*Tabela15[[#This Row],[Qtd]],"")</f>
        <v/>
      </c>
      <c r="F247" s="98"/>
      <c r="G247" s="98"/>
      <c r="H247" s="100" t="str">
        <f>IFERROR(VLOOKUP(vendas_maio[[#This Row],[Produto]],produtos,5,0),"")</f>
        <v/>
      </c>
      <c r="I247" s="101" t="str">
        <f>IFERROR(vendas_maio[[#This Row],[preço unitário]]*vendas_maio[[#This Row],[Qtd]],"")</f>
        <v/>
      </c>
      <c r="M247" s="90"/>
    </row>
    <row r="248" spans="1:13" x14ac:dyDescent="0.3">
      <c r="A248" s="98"/>
      <c r="B248" s="99"/>
      <c r="C248" s="100" t="str">
        <f>IFERROR(VLOOKUP(Tabela15[[#This Row],[Produto]],produtos,3,0),"")</f>
        <v/>
      </c>
      <c r="D248" s="101" t="str">
        <f>IFERROR(Tabela15[[#This Row],[preço unitário]]*Tabela15[[#This Row],[Qtd]],"")</f>
        <v/>
      </c>
      <c r="F248" s="98"/>
      <c r="G248" s="98"/>
      <c r="H248" s="100" t="str">
        <f>IFERROR(VLOOKUP(vendas_maio[[#This Row],[Produto]],produtos,5,0),"")</f>
        <v/>
      </c>
      <c r="I248" s="101" t="str">
        <f>IFERROR(vendas_maio[[#This Row],[preço unitário]]*vendas_maio[[#This Row],[Qtd]],"")</f>
        <v/>
      </c>
      <c r="M248" s="90"/>
    </row>
    <row r="249" spans="1:13" x14ac:dyDescent="0.3">
      <c r="A249" s="98"/>
      <c r="B249" s="99"/>
      <c r="C249" s="100" t="str">
        <f>IFERROR(VLOOKUP(Tabela15[[#This Row],[Produto]],produtos,3,0),"")</f>
        <v/>
      </c>
      <c r="D249" s="101" t="str">
        <f>IFERROR(Tabela15[[#This Row],[preço unitário]]*Tabela15[[#This Row],[Qtd]],"")</f>
        <v/>
      </c>
      <c r="F249" s="98"/>
      <c r="G249" s="98"/>
      <c r="H249" s="100" t="str">
        <f>IFERROR(VLOOKUP(vendas_maio[[#This Row],[Produto]],produtos,5,0),"")</f>
        <v/>
      </c>
      <c r="I249" s="101" t="str">
        <f>IFERROR(vendas_maio[[#This Row],[preço unitário]]*vendas_maio[[#This Row],[Qtd]],"")</f>
        <v/>
      </c>
      <c r="M249" s="90"/>
    </row>
    <row r="250" spans="1:13" x14ac:dyDescent="0.3">
      <c r="A250" s="98"/>
      <c r="B250" s="99"/>
      <c r="C250" s="100" t="str">
        <f>IFERROR(VLOOKUP(Tabela15[[#This Row],[Produto]],produtos,3,0),"")</f>
        <v/>
      </c>
      <c r="D250" s="101" t="str">
        <f>IFERROR(Tabela15[[#This Row],[preço unitário]]*Tabela15[[#This Row],[Qtd]],"")</f>
        <v/>
      </c>
      <c r="F250" s="98"/>
      <c r="G250" s="98"/>
      <c r="H250" s="100" t="str">
        <f>IFERROR(VLOOKUP(vendas_maio[[#This Row],[Produto]],produtos,5,0),"")</f>
        <v/>
      </c>
      <c r="I250" s="101" t="str">
        <f>IFERROR(vendas_maio[[#This Row],[preço unitário]]*vendas_maio[[#This Row],[Qtd]],"")</f>
        <v/>
      </c>
      <c r="M250" s="90"/>
    </row>
    <row r="251" spans="1:13" x14ac:dyDescent="0.3">
      <c r="A251" s="98"/>
      <c r="B251" s="99"/>
      <c r="C251" s="100" t="str">
        <f>IFERROR(VLOOKUP(Tabela15[[#This Row],[Produto]],produtos,3,0),"")</f>
        <v/>
      </c>
      <c r="D251" s="101" t="str">
        <f>IFERROR(Tabela15[[#This Row],[preço unitário]]*Tabela15[[#This Row],[Qtd]],"")</f>
        <v/>
      </c>
      <c r="F251" s="98"/>
      <c r="G251" s="98"/>
      <c r="H251" s="100" t="str">
        <f>IFERROR(VLOOKUP(vendas_maio[[#This Row],[Produto]],produtos,5,0),"")</f>
        <v/>
      </c>
      <c r="I251" s="101" t="str">
        <f>IFERROR(vendas_maio[[#This Row],[preço unitário]]*vendas_maio[[#This Row],[Qtd]],"")</f>
        <v/>
      </c>
      <c r="M251" s="90"/>
    </row>
    <row r="252" spans="1:13" x14ac:dyDescent="0.3">
      <c r="A252" s="98"/>
      <c r="B252" s="99"/>
      <c r="C252" s="100" t="str">
        <f>IFERROR(VLOOKUP(Tabela15[[#This Row],[Produto]],produtos,3,0),"")</f>
        <v/>
      </c>
      <c r="D252" s="101" t="str">
        <f>IFERROR(Tabela15[[#This Row],[preço unitário]]*Tabela15[[#This Row],[Qtd]],"")</f>
        <v/>
      </c>
      <c r="F252" s="98"/>
      <c r="G252" s="98"/>
      <c r="H252" s="100" t="str">
        <f>IFERROR(VLOOKUP(vendas_maio[[#This Row],[Produto]],produtos,5,0),"")</f>
        <v/>
      </c>
      <c r="I252" s="101" t="str">
        <f>IFERROR(vendas_maio[[#This Row],[preço unitário]]*vendas_maio[[#This Row],[Qtd]],"")</f>
        <v/>
      </c>
      <c r="M252" s="90"/>
    </row>
    <row r="253" spans="1:13" x14ac:dyDescent="0.3">
      <c r="A253" s="98"/>
      <c r="B253" s="99"/>
      <c r="C253" s="100" t="str">
        <f>IFERROR(VLOOKUP(Tabela15[[#This Row],[Produto]],produtos,3,0),"")</f>
        <v/>
      </c>
      <c r="D253" s="101" t="str">
        <f>IFERROR(Tabela15[[#This Row],[preço unitário]]*Tabela15[[#This Row],[Qtd]],"")</f>
        <v/>
      </c>
      <c r="F253" s="98"/>
      <c r="G253" s="98"/>
      <c r="H253" s="100" t="str">
        <f>IFERROR(VLOOKUP(vendas_maio[[#This Row],[Produto]],produtos,5,0),"")</f>
        <v/>
      </c>
      <c r="I253" s="101" t="str">
        <f>IFERROR(vendas_maio[[#This Row],[preço unitário]]*vendas_maio[[#This Row],[Qtd]],"")</f>
        <v/>
      </c>
      <c r="M253" s="90"/>
    </row>
    <row r="254" spans="1:13" x14ac:dyDescent="0.3">
      <c r="A254" s="98"/>
      <c r="B254" s="99"/>
      <c r="C254" s="100" t="str">
        <f>IFERROR(VLOOKUP(Tabela15[[#This Row],[Produto]],produtos,3,0),"")</f>
        <v/>
      </c>
      <c r="D254" s="101" t="str">
        <f>IFERROR(Tabela15[[#This Row],[preço unitário]]*Tabela15[[#This Row],[Qtd]],"")</f>
        <v/>
      </c>
      <c r="F254" s="98"/>
      <c r="G254" s="98"/>
      <c r="H254" s="100" t="str">
        <f>IFERROR(VLOOKUP(vendas_maio[[#This Row],[Produto]],produtos,5,0),"")</f>
        <v/>
      </c>
      <c r="I254" s="101" t="str">
        <f>IFERROR(vendas_maio[[#This Row],[preço unitário]]*vendas_maio[[#This Row],[Qtd]],"")</f>
        <v/>
      </c>
      <c r="M254" s="90"/>
    </row>
    <row r="255" spans="1:13" x14ac:dyDescent="0.3">
      <c r="A255" s="98"/>
      <c r="B255" s="99"/>
      <c r="C255" s="100" t="str">
        <f>IFERROR(VLOOKUP(Tabela15[[#This Row],[Produto]],produtos,3,0),"")</f>
        <v/>
      </c>
      <c r="D255" s="101" t="str">
        <f>IFERROR(Tabela15[[#This Row],[preço unitário]]*Tabela15[[#This Row],[Qtd]],"")</f>
        <v/>
      </c>
      <c r="F255" s="98"/>
      <c r="G255" s="98"/>
      <c r="H255" s="100" t="str">
        <f>IFERROR(VLOOKUP(vendas_maio[[#This Row],[Produto]],produtos,5,0),"")</f>
        <v/>
      </c>
      <c r="I255" s="101" t="str">
        <f>IFERROR(vendas_maio[[#This Row],[preço unitário]]*vendas_maio[[#This Row],[Qtd]],"")</f>
        <v/>
      </c>
      <c r="M255" s="90"/>
    </row>
    <row r="256" spans="1:13" x14ac:dyDescent="0.3">
      <c r="A256" s="98"/>
      <c r="B256" s="99"/>
      <c r="C256" s="100" t="str">
        <f>IFERROR(VLOOKUP(Tabela15[[#This Row],[Produto]],produtos,3,0),"")</f>
        <v/>
      </c>
      <c r="D256" s="101" t="str">
        <f>IFERROR(Tabela15[[#This Row],[preço unitário]]*Tabela15[[#This Row],[Qtd]],"")</f>
        <v/>
      </c>
      <c r="F256" s="98"/>
      <c r="G256" s="98"/>
      <c r="H256" s="100" t="str">
        <f>IFERROR(VLOOKUP(vendas_maio[[#This Row],[Produto]],produtos,5,0),"")</f>
        <v/>
      </c>
      <c r="I256" s="101" t="str">
        <f>IFERROR(vendas_maio[[#This Row],[preço unitário]]*vendas_maio[[#This Row],[Qtd]],"")</f>
        <v/>
      </c>
      <c r="M256" s="90"/>
    </row>
    <row r="257" spans="1:13" x14ac:dyDescent="0.3">
      <c r="A257" s="98"/>
      <c r="B257" s="99"/>
      <c r="C257" s="100" t="str">
        <f>IFERROR(VLOOKUP(Tabela15[[#This Row],[Produto]],produtos,3,0),"")</f>
        <v/>
      </c>
      <c r="D257" s="101" t="str">
        <f>IFERROR(Tabela15[[#This Row],[preço unitário]]*Tabela15[[#This Row],[Qtd]],"")</f>
        <v/>
      </c>
      <c r="F257" s="98"/>
      <c r="G257" s="98"/>
      <c r="H257" s="100" t="str">
        <f>IFERROR(VLOOKUP(vendas_maio[[#This Row],[Produto]],produtos,5,0),"")</f>
        <v/>
      </c>
      <c r="I257" s="101" t="str">
        <f>IFERROR(vendas_maio[[#This Row],[preço unitário]]*vendas_maio[[#This Row],[Qtd]],"")</f>
        <v/>
      </c>
      <c r="M257" s="90"/>
    </row>
    <row r="258" spans="1:13" x14ac:dyDescent="0.3">
      <c r="A258" s="98"/>
      <c r="B258" s="99"/>
      <c r="C258" s="100" t="str">
        <f>IFERROR(VLOOKUP(Tabela15[[#This Row],[Produto]],produtos,3,0),"")</f>
        <v/>
      </c>
      <c r="D258" s="101" t="str">
        <f>IFERROR(Tabela15[[#This Row],[preço unitário]]*Tabela15[[#This Row],[Qtd]],"")</f>
        <v/>
      </c>
      <c r="F258" s="98"/>
      <c r="G258" s="98"/>
      <c r="H258" s="100" t="str">
        <f>IFERROR(VLOOKUP(vendas_maio[[#This Row],[Produto]],produtos,5,0),"")</f>
        <v/>
      </c>
      <c r="I258" s="101" t="str">
        <f>IFERROR(vendas_maio[[#This Row],[preço unitário]]*vendas_maio[[#This Row],[Qtd]],"")</f>
        <v/>
      </c>
      <c r="M258" s="90"/>
    </row>
    <row r="259" spans="1:13" x14ac:dyDescent="0.3">
      <c r="A259" s="98"/>
      <c r="B259" s="99"/>
      <c r="C259" s="100" t="str">
        <f>IFERROR(VLOOKUP(Tabela15[[#This Row],[Produto]],produtos,3,0),"")</f>
        <v/>
      </c>
      <c r="D259" s="101" t="str">
        <f>IFERROR(Tabela15[[#This Row],[preço unitário]]*Tabela15[[#This Row],[Qtd]],"")</f>
        <v/>
      </c>
      <c r="F259" s="98"/>
      <c r="G259" s="98"/>
      <c r="H259" s="100" t="str">
        <f>IFERROR(VLOOKUP(vendas_maio[[#This Row],[Produto]],produtos,5,0),"")</f>
        <v/>
      </c>
      <c r="I259" s="101" t="str">
        <f>IFERROR(vendas_maio[[#This Row],[preço unitário]]*vendas_maio[[#This Row],[Qtd]],"")</f>
        <v/>
      </c>
      <c r="M259" s="90"/>
    </row>
    <row r="260" spans="1:13" x14ac:dyDescent="0.3">
      <c r="A260" s="98"/>
      <c r="B260" s="99"/>
      <c r="C260" s="100" t="str">
        <f>IFERROR(VLOOKUP(Tabela15[[#This Row],[Produto]],produtos,3,0),"")</f>
        <v/>
      </c>
      <c r="D260" s="101" t="str">
        <f>IFERROR(Tabela15[[#This Row],[preço unitário]]*Tabela15[[#This Row],[Qtd]],"")</f>
        <v/>
      </c>
      <c r="F260" s="98"/>
      <c r="G260" s="98"/>
      <c r="H260" s="100" t="str">
        <f>IFERROR(VLOOKUP(vendas_maio[[#This Row],[Produto]],produtos,5,0),"")</f>
        <v/>
      </c>
      <c r="I260" s="101" t="str">
        <f>IFERROR(vendas_maio[[#This Row],[preço unitário]]*vendas_maio[[#This Row],[Qtd]],"")</f>
        <v/>
      </c>
      <c r="M260" s="90"/>
    </row>
    <row r="261" spans="1:13" x14ac:dyDescent="0.3">
      <c r="A261" s="98"/>
      <c r="B261" s="99"/>
      <c r="C261" s="100" t="str">
        <f>IFERROR(VLOOKUP(Tabela15[[#This Row],[Produto]],produtos,3,0),"")</f>
        <v/>
      </c>
      <c r="D261" s="101" t="str">
        <f>IFERROR(Tabela15[[#This Row],[preço unitário]]*Tabela15[[#This Row],[Qtd]],"")</f>
        <v/>
      </c>
      <c r="F261" s="98"/>
      <c r="G261" s="98"/>
      <c r="H261" s="100" t="str">
        <f>IFERROR(VLOOKUP(vendas_maio[[#This Row],[Produto]],produtos,5,0),"")</f>
        <v/>
      </c>
      <c r="I261" s="101" t="str">
        <f>IFERROR(vendas_maio[[#This Row],[preço unitário]]*vendas_maio[[#This Row],[Qtd]],"")</f>
        <v/>
      </c>
      <c r="M261" s="90"/>
    </row>
    <row r="262" spans="1:13" x14ac:dyDescent="0.3">
      <c r="A262" s="98"/>
      <c r="B262" s="99"/>
      <c r="C262" s="100" t="str">
        <f>IFERROR(VLOOKUP(Tabela15[[#This Row],[Produto]],produtos,3,0),"")</f>
        <v/>
      </c>
      <c r="D262" s="101" t="str">
        <f>IFERROR(Tabela15[[#This Row],[preço unitário]]*Tabela15[[#This Row],[Qtd]],"")</f>
        <v/>
      </c>
      <c r="F262" s="98"/>
      <c r="G262" s="98"/>
      <c r="H262" s="100" t="str">
        <f>IFERROR(VLOOKUP(vendas_maio[[#This Row],[Produto]],produtos,5,0),"")</f>
        <v/>
      </c>
      <c r="I262" s="101" t="str">
        <f>IFERROR(vendas_maio[[#This Row],[preço unitário]]*vendas_maio[[#This Row],[Qtd]],"")</f>
        <v/>
      </c>
      <c r="M262" s="90"/>
    </row>
    <row r="263" spans="1:13" x14ac:dyDescent="0.3">
      <c r="A263" s="98"/>
      <c r="B263" s="99"/>
      <c r="C263" s="100" t="str">
        <f>IFERROR(VLOOKUP(Tabela15[[#This Row],[Produto]],produtos,3,0),"")</f>
        <v/>
      </c>
      <c r="D263" s="101" t="str">
        <f>IFERROR(Tabela15[[#This Row],[preço unitário]]*Tabela15[[#This Row],[Qtd]],"")</f>
        <v/>
      </c>
      <c r="F263" s="98"/>
      <c r="G263" s="98"/>
      <c r="H263" s="100" t="str">
        <f>IFERROR(VLOOKUP(vendas_maio[[#This Row],[Produto]],produtos,5,0),"")</f>
        <v/>
      </c>
      <c r="I263" s="101" t="str">
        <f>IFERROR(vendas_maio[[#This Row],[preço unitário]]*vendas_maio[[#This Row],[Qtd]],"")</f>
        <v/>
      </c>
      <c r="M263" s="90"/>
    </row>
    <row r="264" spans="1:13" x14ac:dyDescent="0.3">
      <c r="A264" s="98"/>
      <c r="B264" s="99"/>
      <c r="C264" s="100" t="str">
        <f>IFERROR(VLOOKUP(Tabela15[[#This Row],[Produto]],produtos,3,0),"")</f>
        <v/>
      </c>
      <c r="D264" s="101" t="str">
        <f>IFERROR(Tabela15[[#This Row],[preço unitário]]*Tabela15[[#This Row],[Qtd]],"")</f>
        <v/>
      </c>
      <c r="F264" s="98"/>
      <c r="G264" s="98"/>
      <c r="H264" s="100" t="str">
        <f>IFERROR(VLOOKUP(vendas_maio[[#This Row],[Produto]],produtos,5,0),"")</f>
        <v/>
      </c>
      <c r="I264" s="101" t="str">
        <f>IFERROR(vendas_maio[[#This Row],[preço unitário]]*vendas_maio[[#This Row],[Qtd]],"")</f>
        <v/>
      </c>
      <c r="M264" s="90"/>
    </row>
    <row r="265" spans="1:13" x14ac:dyDescent="0.3">
      <c r="A265" s="98"/>
      <c r="B265" s="99"/>
      <c r="C265" s="100" t="str">
        <f>IFERROR(VLOOKUP(Tabela15[[#This Row],[Produto]],produtos,3,0),"")</f>
        <v/>
      </c>
      <c r="D265" s="101" t="str">
        <f>IFERROR(Tabela15[[#This Row],[preço unitário]]*Tabela15[[#This Row],[Qtd]],"")</f>
        <v/>
      </c>
      <c r="F265" s="98"/>
      <c r="G265" s="98"/>
      <c r="H265" s="100" t="str">
        <f>IFERROR(VLOOKUP(vendas_maio[[#This Row],[Produto]],produtos,5,0),"")</f>
        <v/>
      </c>
      <c r="I265" s="101" t="str">
        <f>IFERROR(vendas_maio[[#This Row],[preço unitário]]*vendas_maio[[#This Row],[Qtd]],"")</f>
        <v/>
      </c>
      <c r="M265" s="90"/>
    </row>
    <row r="266" spans="1:13" x14ac:dyDescent="0.3">
      <c r="A266" s="98"/>
      <c r="B266" s="99"/>
      <c r="C266" s="100" t="str">
        <f>IFERROR(VLOOKUP(Tabela15[[#This Row],[Produto]],produtos,3,0),"")</f>
        <v/>
      </c>
      <c r="D266" s="101" t="str">
        <f>IFERROR(Tabela15[[#This Row],[preço unitário]]*Tabela15[[#This Row],[Qtd]],"")</f>
        <v/>
      </c>
      <c r="F266" s="98"/>
      <c r="G266" s="98"/>
      <c r="H266" s="100" t="str">
        <f>IFERROR(VLOOKUP(vendas_maio[[#This Row],[Produto]],produtos,5,0),"")</f>
        <v/>
      </c>
      <c r="I266" s="101" t="str">
        <f>IFERROR(vendas_maio[[#This Row],[preço unitário]]*vendas_maio[[#This Row],[Qtd]],"")</f>
        <v/>
      </c>
      <c r="M266" s="90"/>
    </row>
    <row r="267" spans="1:13" x14ac:dyDescent="0.3">
      <c r="A267" s="98"/>
      <c r="B267" s="99"/>
      <c r="C267" s="100" t="str">
        <f>IFERROR(VLOOKUP(Tabela15[[#This Row],[Produto]],produtos,3,0),"")</f>
        <v/>
      </c>
      <c r="D267" s="101" t="str">
        <f>IFERROR(Tabela15[[#This Row],[preço unitário]]*Tabela15[[#This Row],[Qtd]],"")</f>
        <v/>
      </c>
      <c r="F267" s="98"/>
      <c r="G267" s="98"/>
      <c r="H267" s="100" t="str">
        <f>IFERROR(VLOOKUP(vendas_maio[[#This Row],[Produto]],produtos,5,0),"")</f>
        <v/>
      </c>
      <c r="I267" s="101" t="str">
        <f>IFERROR(vendas_maio[[#This Row],[preço unitário]]*vendas_maio[[#This Row],[Qtd]],"")</f>
        <v/>
      </c>
      <c r="M267" s="90"/>
    </row>
    <row r="268" spans="1:13" x14ac:dyDescent="0.3">
      <c r="A268" s="98"/>
      <c r="B268" s="99"/>
      <c r="C268" s="100" t="str">
        <f>IFERROR(VLOOKUP(Tabela15[[#This Row],[Produto]],produtos,3,0),"")</f>
        <v/>
      </c>
      <c r="D268" s="101" t="str">
        <f>IFERROR(Tabela15[[#This Row],[preço unitário]]*Tabela15[[#This Row],[Qtd]],"")</f>
        <v/>
      </c>
      <c r="F268" s="98"/>
      <c r="G268" s="98"/>
      <c r="H268" s="100" t="str">
        <f>IFERROR(VLOOKUP(vendas_maio[[#This Row],[Produto]],produtos,5,0),"")</f>
        <v/>
      </c>
      <c r="I268" s="101" t="str">
        <f>IFERROR(vendas_maio[[#This Row],[preço unitário]]*vendas_maio[[#This Row],[Qtd]],"")</f>
        <v/>
      </c>
      <c r="M268" s="90"/>
    </row>
    <row r="269" spans="1:13" x14ac:dyDescent="0.3">
      <c r="A269" s="98"/>
      <c r="B269" s="99"/>
      <c r="C269" s="100" t="str">
        <f>IFERROR(VLOOKUP(Tabela15[[#This Row],[Produto]],produtos,3,0),"")</f>
        <v/>
      </c>
      <c r="D269" s="101" t="str">
        <f>IFERROR(Tabela15[[#This Row],[preço unitário]]*Tabela15[[#This Row],[Qtd]],"")</f>
        <v/>
      </c>
      <c r="F269" s="98"/>
      <c r="G269" s="98"/>
      <c r="H269" s="100" t="str">
        <f>IFERROR(VLOOKUP(vendas_maio[[#This Row],[Produto]],produtos,5,0),"")</f>
        <v/>
      </c>
      <c r="I269" s="101" t="str">
        <f>IFERROR(vendas_maio[[#This Row],[preço unitário]]*vendas_maio[[#This Row],[Qtd]],"")</f>
        <v/>
      </c>
      <c r="M269" s="90"/>
    </row>
    <row r="270" spans="1:13" x14ac:dyDescent="0.3">
      <c r="A270" s="98"/>
      <c r="B270" s="99"/>
      <c r="C270" s="100" t="str">
        <f>IFERROR(VLOOKUP(Tabela15[[#This Row],[Produto]],produtos,3,0),"")</f>
        <v/>
      </c>
      <c r="D270" s="101" t="str">
        <f>IFERROR(Tabela15[[#This Row],[preço unitário]]*Tabela15[[#This Row],[Qtd]],"")</f>
        <v/>
      </c>
      <c r="F270" s="98"/>
      <c r="G270" s="98"/>
      <c r="H270" s="100" t="str">
        <f>IFERROR(VLOOKUP(vendas_maio[[#This Row],[Produto]],produtos,5,0),"")</f>
        <v/>
      </c>
      <c r="I270" s="101" t="str">
        <f>IFERROR(vendas_maio[[#This Row],[preço unitário]]*vendas_maio[[#This Row],[Qtd]],"")</f>
        <v/>
      </c>
      <c r="M270" s="90"/>
    </row>
    <row r="271" spans="1:13" x14ac:dyDescent="0.3">
      <c r="A271" s="98"/>
      <c r="B271" s="99"/>
      <c r="C271" s="100" t="str">
        <f>IFERROR(VLOOKUP(Tabela15[[#This Row],[Produto]],produtos,3,0),"")</f>
        <v/>
      </c>
      <c r="D271" s="101" t="str">
        <f>IFERROR(Tabela15[[#This Row],[preço unitário]]*Tabela15[[#This Row],[Qtd]],"")</f>
        <v/>
      </c>
      <c r="F271" s="98"/>
      <c r="G271" s="98"/>
      <c r="H271" s="100" t="str">
        <f>IFERROR(VLOOKUP(vendas_maio[[#This Row],[Produto]],produtos,5,0),"")</f>
        <v/>
      </c>
      <c r="I271" s="101" t="str">
        <f>IFERROR(vendas_maio[[#This Row],[preço unitário]]*vendas_maio[[#This Row],[Qtd]],"")</f>
        <v/>
      </c>
      <c r="M271" s="90"/>
    </row>
    <row r="272" spans="1:13" x14ac:dyDescent="0.3">
      <c r="A272" s="98"/>
      <c r="B272" s="99"/>
      <c r="C272" s="100" t="str">
        <f>IFERROR(VLOOKUP(Tabela15[[#This Row],[Produto]],produtos,3,0),"")</f>
        <v/>
      </c>
      <c r="D272" s="101" t="str">
        <f>IFERROR(Tabela15[[#This Row],[preço unitário]]*Tabela15[[#This Row],[Qtd]],"")</f>
        <v/>
      </c>
      <c r="F272" s="98"/>
      <c r="G272" s="98"/>
      <c r="H272" s="100" t="str">
        <f>IFERROR(VLOOKUP(vendas_maio[[#This Row],[Produto]],produtos,5,0),"")</f>
        <v/>
      </c>
      <c r="I272" s="101" t="str">
        <f>IFERROR(vendas_maio[[#This Row],[preço unitário]]*vendas_maio[[#This Row],[Qtd]],"")</f>
        <v/>
      </c>
      <c r="M272" s="90"/>
    </row>
    <row r="273" spans="1:13" x14ac:dyDescent="0.3">
      <c r="A273" s="98"/>
      <c r="B273" s="99"/>
      <c r="C273" s="100" t="str">
        <f>IFERROR(VLOOKUP(Tabela15[[#This Row],[Produto]],produtos,3,0),"")</f>
        <v/>
      </c>
      <c r="D273" s="101" t="str">
        <f>IFERROR(Tabela15[[#This Row],[preço unitário]]*Tabela15[[#This Row],[Qtd]],"")</f>
        <v/>
      </c>
      <c r="F273" s="98"/>
      <c r="G273" s="98"/>
      <c r="H273" s="100" t="str">
        <f>IFERROR(VLOOKUP(vendas_maio[[#This Row],[Produto]],produtos,5,0),"")</f>
        <v/>
      </c>
      <c r="I273" s="101" t="str">
        <f>IFERROR(vendas_maio[[#This Row],[preço unitário]]*vendas_maio[[#This Row],[Qtd]],"")</f>
        <v/>
      </c>
      <c r="M273" s="90"/>
    </row>
    <row r="274" spans="1:13" x14ac:dyDescent="0.3">
      <c r="A274" s="98"/>
      <c r="B274" s="99"/>
      <c r="C274" s="100" t="str">
        <f>IFERROR(VLOOKUP(Tabela15[[#This Row],[Produto]],produtos,3,0),"")</f>
        <v/>
      </c>
      <c r="D274" s="101" t="str">
        <f>IFERROR(Tabela15[[#This Row],[preço unitário]]*Tabela15[[#This Row],[Qtd]],"")</f>
        <v/>
      </c>
      <c r="F274" s="98"/>
      <c r="G274" s="98"/>
      <c r="H274" s="100" t="str">
        <f>IFERROR(VLOOKUP(vendas_maio[[#This Row],[Produto]],produtos,5,0),"")</f>
        <v/>
      </c>
      <c r="I274" s="101" t="str">
        <f>IFERROR(vendas_maio[[#This Row],[preço unitário]]*vendas_maio[[#This Row],[Qtd]],"")</f>
        <v/>
      </c>
      <c r="M274" s="90"/>
    </row>
    <row r="275" spans="1:13" x14ac:dyDescent="0.3">
      <c r="A275" s="98"/>
      <c r="B275" s="99"/>
      <c r="C275" s="100" t="str">
        <f>IFERROR(VLOOKUP(Tabela15[[#This Row],[Produto]],produtos,3,0),"")</f>
        <v/>
      </c>
      <c r="D275" s="101" t="str">
        <f>IFERROR(Tabela15[[#This Row],[preço unitário]]*Tabela15[[#This Row],[Qtd]],"")</f>
        <v/>
      </c>
      <c r="F275" s="98"/>
      <c r="G275" s="98"/>
      <c r="H275" s="100" t="str">
        <f>IFERROR(VLOOKUP(vendas_maio[[#This Row],[Produto]],produtos,5,0),"")</f>
        <v/>
      </c>
      <c r="I275" s="101" t="str">
        <f>IFERROR(vendas_maio[[#This Row],[preço unitário]]*vendas_maio[[#This Row],[Qtd]],"")</f>
        <v/>
      </c>
      <c r="M275" s="90"/>
    </row>
    <row r="276" spans="1:13" x14ac:dyDescent="0.3">
      <c r="A276" s="98"/>
      <c r="B276" s="99"/>
      <c r="C276" s="100" t="str">
        <f>IFERROR(VLOOKUP(Tabela15[[#This Row],[Produto]],produtos,3,0),"")</f>
        <v/>
      </c>
      <c r="D276" s="101" t="str">
        <f>IFERROR(Tabela15[[#This Row],[preço unitário]]*Tabela15[[#This Row],[Qtd]],"")</f>
        <v/>
      </c>
      <c r="F276" s="98"/>
      <c r="G276" s="98"/>
      <c r="H276" s="100" t="str">
        <f>IFERROR(VLOOKUP(vendas_maio[[#This Row],[Produto]],produtos,5,0),"")</f>
        <v/>
      </c>
      <c r="I276" s="101" t="str">
        <f>IFERROR(vendas_maio[[#This Row],[preço unitário]]*vendas_maio[[#This Row],[Qtd]],"")</f>
        <v/>
      </c>
      <c r="M276" s="90"/>
    </row>
    <row r="277" spans="1:13" x14ac:dyDescent="0.3">
      <c r="A277" s="98"/>
      <c r="B277" s="99"/>
      <c r="C277" s="100" t="str">
        <f>IFERROR(VLOOKUP(Tabela15[[#This Row],[Produto]],produtos,3,0),"")</f>
        <v/>
      </c>
      <c r="D277" s="101" t="str">
        <f>IFERROR(Tabela15[[#This Row],[preço unitário]]*Tabela15[[#This Row],[Qtd]],"")</f>
        <v/>
      </c>
      <c r="F277" s="98"/>
      <c r="G277" s="98"/>
      <c r="H277" s="100" t="str">
        <f>IFERROR(VLOOKUP(vendas_maio[[#This Row],[Produto]],produtos,5,0),"")</f>
        <v/>
      </c>
      <c r="I277" s="101" t="str">
        <f>IFERROR(vendas_maio[[#This Row],[preço unitário]]*vendas_maio[[#This Row],[Qtd]],"")</f>
        <v/>
      </c>
      <c r="M277" s="90"/>
    </row>
    <row r="278" spans="1:13" x14ac:dyDescent="0.3">
      <c r="A278" s="98"/>
      <c r="B278" s="99"/>
      <c r="C278" s="100" t="str">
        <f>IFERROR(VLOOKUP(Tabela15[[#This Row],[Produto]],produtos,3,0),"")</f>
        <v/>
      </c>
      <c r="D278" s="101" t="str">
        <f>IFERROR(Tabela15[[#This Row],[preço unitário]]*Tabela15[[#This Row],[Qtd]],"")</f>
        <v/>
      </c>
      <c r="F278" s="98"/>
      <c r="G278" s="98"/>
      <c r="H278" s="100" t="str">
        <f>IFERROR(VLOOKUP(vendas_maio[[#This Row],[Produto]],produtos,5,0),"")</f>
        <v/>
      </c>
      <c r="I278" s="101" t="str">
        <f>IFERROR(vendas_maio[[#This Row],[preço unitário]]*vendas_maio[[#This Row],[Qtd]],"")</f>
        <v/>
      </c>
      <c r="M278" s="90"/>
    </row>
    <row r="279" spans="1:13" x14ac:dyDescent="0.3">
      <c r="A279" s="98"/>
      <c r="B279" s="99"/>
      <c r="C279" s="100" t="str">
        <f>IFERROR(VLOOKUP(Tabela15[[#This Row],[Produto]],produtos,3,0),"")</f>
        <v/>
      </c>
      <c r="D279" s="101" t="str">
        <f>IFERROR(Tabela15[[#This Row],[preço unitário]]*Tabela15[[#This Row],[Qtd]],"")</f>
        <v/>
      </c>
      <c r="F279" s="98"/>
      <c r="G279" s="98"/>
      <c r="H279" s="100" t="str">
        <f>IFERROR(VLOOKUP(vendas_maio[[#This Row],[Produto]],produtos,5,0),"")</f>
        <v/>
      </c>
      <c r="I279" s="101" t="str">
        <f>IFERROR(vendas_maio[[#This Row],[preço unitário]]*vendas_maio[[#This Row],[Qtd]],"")</f>
        <v/>
      </c>
      <c r="M279" s="90"/>
    </row>
    <row r="280" spans="1:13" x14ac:dyDescent="0.3">
      <c r="A280" s="98"/>
      <c r="B280" s="99"/>
      <c r="C280" s="100" t="str">
        <f>IFERROR(VLOOKUP(Tabela15[[#This Row],[Produto]],produtos,3,0),"")</f>
        <v/>
      </c>
      <c r="D280" s="101" t="str">
        <f>IFERROR(Tabela15[[#This Row],[preço unitário]]*Tabela15[[#This Row],[Qtd]],"")</f>
        <v/>
      </c>
      <c r="F280" s="98"/>
      <c r="G280" s="98"/>
      <c r="H280" s="100" t="str">
        <f>IFERROR(VLOOKUP(vendas_maio[[#This Row],[Produto]],produtos,5,0),"")</f>
        <v/>
      </c>
      <c r="I280" s="101" t="str">
        <f>IFERROR(vendas_maio[[#This Row],[preço unitário]]*vendas_maio[[#This Row],[Qtd]],"")</f>
        <v/>
      </c>
      <c r="M280" s="90"/>
    </row>
    <row r="281" spans="1:13" x14ac:dyDescent="0.3">
      <c r="A281" s="98"/>
      <c r="B281" s="99"/>
      <c r="C281" s="100" t="str">
        <f>IFERROR(VLOOKUP(Tabela15[[#This Row],[Produto]],produtos,3,0),"")</f>
        <v/>
      </c>
      <c r="D281" s="101" t="str">
        <f>IFERROR(Tabela15[[#This Row],[preço unitário]]*Tabela15[[#This Row],[Qtd]],"")</f>
        <v/>
      </c>
      <c r="F281" s="98"/>
      <c r="G281" s="98"/>
      <c r="H281" s="100" t="str">
        <f>IFERROR(VLOOKUP(vendas_maio[[#This Row],[Produto]],produtos,5,0),"")</f>
        <v/>
      </c>
      <c r="I281" s="101" t="str">
        <f>IFERROR(vendas_maio[[#This Row],[preço unitário]]*vendas_maio[[#This Row],[Qtd]],"")</f>
        <v/>
      </c>
      <c r="M281" s="90"/>
    </row>
    <row r="282" spans="1:13" x14ac:dyDescent="0.3">
      <c r="A282" s="98"/>
      <c r="B282" s="99"/>
      <c r="C282" s="100" t="str">
        <f>IFERROR(VLOOKUP(Tabela15[[#This Row],[Produto]],produtos,3,0),"")</f>
        <v/>
      </c>
      <c r="D282" s="101" t="str">
        <f>IFERROR(Tabela15[[#This Row],[preço unitário]]*Tabela15[[#This Row],[Qtd]],"")</f>
        <v/>
      </c>
      <c r="F282" s="98"/>
      <c r="G282" s="98"/>
      <c r="H282" s="100" t="str">
        <f>IFERROR(VLOOKUP(vendas_maio[[#This Row],[Produto]],produtos,5,0),"")</f>
        <v/>
      </c>
      <c r="I282" s="101" t="str">
        <f>IFERROR(vendas_maio[[#This Row],[preço unitário]]*vendas_maio[[#This Row],[Qtd]],"")</f>
        <v/>
      </c>
      <c r="M282" s="90"/>
    </row>
    <row r="283" spans="1:13" x14ac:dyDescent="0.3">
      <c r="A283" s="98"/>
      <c r="B283" s="99"/>
      <c r="C283" s="100" t="str">
        <f>IFERROR(VLOOKUP(Tabela15[[#This Row],[Produto]],produtos,3,0),"")</f>
        <v/>
      </c>
      <c r="D283" s="101" t="str">
        <f>IFERROR(Tabela15[[#This Row],[preço unitário]]*Tabela15[[#This Row],[Qtd]],"")</f>
        <v/>
      </c>
      <c r="F283" s="98"/>
      <c r="G283" s="98"/>
      <c r="H283" s="100" t="str">
        <f>IFERROR(VLOOKUP(vendas_maio[[#This Row],[Produto]],produtos,5,0),"")</f>
        <v/>
      </c>
      <c r="I283" s="101" t="str">
        <f>IFERROR(vendas_maio[[#This Row],[preço unitário]]*vendas_maio[[#This Row],[Qtd]],"")</f>
        <v/>
      </c>
      <c r="M283" s="90"/>
    </row>
    <row r="284" spans="1:13" x14ac:dyDescent="0.3">
      <c r="A284" s="98"/>
      <c r="B284" s="99"/>
      <c r="C284" s="100" t="str">
        <f>IFERROR(VLOOKUP(Tabela15[[#This Row],[Produto]],produtos,3,0),"")</f>
        <v/>
      </c>
      <c r="D284" s="101" t="str">
        <f>IFERROR(Tabela15[[#This Row],[preço unitário]]*Tabela15[[#This Row],[Qtd]],"")</f>
        <v/>
      </c>
      <c r="F284" s="98"/>
      <c r="G284" s="98"/>
      <c r="H284" s="100" t="str">
        <f>IFERROR(VLOOKUP(vendas_maio[[#This Row],[Produto]],produtos,5,0),"")</f>
        <v/>
      </c>
      <c r="I284" s="101" t="str">
        <f>IFERROR(vendas_maio[[#This Row],[preço unitário]]*vendas_maio[[#This Row],[Qtd]],"")</f>
        <v/>
      </c>
      <c r="M284" s="90"/>
    </row>
    <row r="285" spans="1:13" x14ac:dyDescent="0.3">
      <c r="A285" s="98"/>
      <c r="B285" s="99"/>
      <c r="C285" s="100" t="str">
        <f>IFERROR(VLOOKUP(Tabela15[[#This Row],[Produto]],produtos,3,0),"")</f>
        <v/>
      </c>
      <c r="D285" s="101" t="str">
        <f>IFERROR(Tabela15[[#This Row],[preço unitário]]*Tabela15[[#This Row],[Qtd]],"")</f>
        <v/>
      </c>
      <c r="F285" s="98"/>
      <c r="G285" s="98"/>
      <c r="H285" s="100" t="str">
        <f>IFERROR(VLOOKUP(vendas_maio[[#This Row],[Produto]],produtos,5,0),"")</f>
        <v/>
      </c>
      <c r="I285" s="101" t="str">
        <f>IFERROR(vendas_maio[[#This Row],[preço unitário]]*vendas_maio[[#This Row],[Qtd]],"")</f>
        <v/>
      </c>
      <c r="M285" s="90"/>
    </row>
    <row r="286" spans="1:13" x14ac:dyDescent="0.3">
      <c r="A286" s="98"/>
      <c r="B286" s="99"/>
      <c r="C286" s="100" t="str">
        <f>IFERROR(VLOOKUP(Tabela15[[#This Row],[Produto]],produtos,3,0),"")</f>
        <v/>
      </c>
      <c r="D286" s="101" t="str">
        <f>IFERROR(Tabela15[[#This Row],[preço unitário]]*Tabela15[[#This Row],[Qtd]],"")</f>
        <v/>
      </c>
      <c r="F286" s="98"/>
      <c r="G286" s="98"/>
      <c r="H286" s="100" t="str">
        <f>IFERROR(VLOOKUP(vendas_maio[[#This Row],[Produto]],produtos,5,0),"")</f>
        <v/>
      </c>
      <c r="I286" s="101" t="str">
        <f>IFERROR(vendas_maio[[#This Row],[preço unitário]]*vendas_maio[[#This Row],[Qtd]],"")</f>
        <v/>
      </c>
      <c r="M286" s="90"/>
    </row>
    <row r="287" spans="1:13" x14ac:dyDescent="0.3">
      <c r="A287" s="98"/>
      <c r="B287" s="99"/>
      <c r="C287" s="100" t="str">
        <f>IFERROR(VLOOKUP(Tabela15[[#This Row],[Produto]],produtos,3,0),"")</f>
        <v/>
      </c>
      <c r="D287" s="101" t="str">
        <f>IFERROR(Tabela15[[#This Row],[preço unitário]]*Tabela15[[#This Row],[Qtd]],"")</f>
        <v/>
      </c>
      <c r="F287" s="98"/>
      <c r="G287" s="98"/>
      <c r="H287" s="100" t="str">
        <f>IFERROR(VLOOKUP(vendas_maio[[#This Row],[Produto]],produtos,5,0),"")</f>
        <v/>
      </c>
      <c r="I287" s="101" t="str">
        <f>IFERROR(vendas_maio[[#This Row],[preço unitário]]*vendas_maio[[#This Row],[Qtd]],"")</f>
        <v/>
      </c>
      <c r="M287" s="90"/>
    </row>
    <row r="288" spans="1:13" x14ac:dyDescent="0.3">
      <c r="A288" s="98"/>
      <c r="B288" s="99"/>
      <c r="C288" s="100" t="str">
        <f>IFERROR(VLOOKUP(Tabela15[[#This Row],[Produto]],produtos,3,0),"")</f>
        <v/>
      </c>
      <c r="D288" s="101" t="str">
        <f>IFERROR(Tabela15[[#This Row],[preço unitário]]*Tabela15[[#This Row],[Qtd]],"")</f>
        <v/>
      </c>
      <c r="F288" s="98"/>
      <c r="G288" s="98"/>
      <c r="H288" s="100" t="str">
        <f>IFERROR(VLOOKUP(vendas_maio[[#This Row],[Produto]],produtos,5,0),"")</f>
        <v/>
      </c>
      <c r="I288" s="101" t="str">
        <f>IFERROR(vendas_maio[[#This Row],[preço unitário]]*vendas_maio[[#This Row],[Qtd]],"")</f>
        <v/>
      </c>
      <c r="M288" s="90"/>
    </row>
    <row r="289" spans="1:13" x14ac:dyDescent="0.3">
      <c r="A289" s="98"/>
      <c r="B289" s="99"/>
      <c r="C289" s="100" t="str">
        <f>IFERROR(VLOOKUP(Tabela15[[#This Row],[Produto]],produtos,3,0),"")</f>
        <v/>
      </c>
      <c r="D289" s="101" t="str">
        <f>IFERROR(Tabela15[[#This Row],[preço unitário]]*Tabela15[[#This Row],[Qtd]],"")</f>
        <v/>
      </c>
      <c r="F289" s="98"/>
      <c r="G289" s="98"/>
      <c r="H289" s="100" t="str">
        <f>IFERROR(VLOOKUP(vendas_maio[[#This Row],[Produto]],produtos,5,0),"")</f>
        <v/>
      </c>
      <c r="I289" s="101" t="str">
        <f>IFERROR(vendas_maio[[#This Row],[preço unitário]]*vendas_maio[[#This Row],[Qtd]],"")</f>
        <v/>
      </c>
      <c r="M289" s="90"/>
    </row>
    <row r="290" spans="1:13" x14ac:dyDescent="0.3">
      <c r="A290" s="98"/>
      <c r="B290" s="99"/>
      <c r="C290" s="100" t="str">
        <f>IFERROR(VLOOKUP(Tabela15[[#This Row],[Produto]],produtos,3,0),"")</f>
        <v/>
      </c>
      <c r="D290" s="101" t="str">
        <f>IFERROR(Tabela15[[#This Row],[preço unitário]]*Tabela15[[#This Row],[Qtd]],"")</f>
        <v/>
      </c>
      <c r="F290" s="98"/>
      <c r="G290" s="98"/>
      <c r="H290" s="100" t="str">
        <f>IFERROR(VLOOKUP(vendas_maio[[#This Row],[Produto]],produtos,5,0),"")</f>
        <v/>
      </c>
      <c r="I290" s="101" t="str">
        <f>IFERROR(vendas_maio[[#This Row],[preço unitário]]*vendas_maio[[#This Row],[Qtd]],"")</f>
        <v/>
      </c>
      <c r="M290" s="90"/>
    </row>
    <row r="291" spans="1:13" x14ac:dyDescent="0.3">
      <c r="A291" s="98"/>
      <c r="B291" s="99"/>
      <c r="C291" s="100" t="str">
        <f>IFERROR(VLOOKUP(Tabela15[[#This Row],[Produto]],produtos,3,0),"")</f>
        <v/>
      </c>
      <c r="D291" s="101" t="str">
        <f>IFERROR(Tabela15[[#This Row],[preço unitário]]*Tabela15[[#This Row],[Qtd]],"")</f>
        <v/>
      </c>
      <c r="F291" s="98"/>
      <c r="G291" s="98"/>
      <c r="H291" s="100" t="str">
        <f>IFERROR(VLOOKUP(vendas_maio[[#This Row],[Produto]],produtos,5,0),"")</f>
        <v/>
      </c>
      <c r="I291" s="101" t="str">
        <f>IFERROR(vendas_maio[[#This Row],[preço unitário]]*vendas_maio[[#This Row],[Qtd]],"")</f>
        <v/>
      </c>
      <c r="M291" s="90"/>
    </row>
    <row r="292" spans="1:13" x14ac:dyDescent="0.3">
      <c r="A292" s="98"/>
      <c r="B292" s="99"/>
      <c r="C292" s="100" t="str">
        <f>IFERROR(VLOOKUP(Tabela15[[#This Row],[Produto]],produtos,3,0),"")</f>
        <v/>
      </c>
      <c r="D292" s="101" t="str">
        <f>IFERROR(Tabela15[[#This Row],[preço unitário]]*Tabela15[[#This Row],[Qtd]],"")</f>
        <v/>
      </c>
      <c r="F292" s="98"/>
      <c r="G292" s="98"/>
      <c r="H292" s="100" t="str">
        <f>IFERROR(VLOOKUP(vendas_maio[[#This Row],[Produto]],produtos,5,0),"")</f>
        <v/>
      </c>
      <c r="I292" s="101" t="str">
        <f>IFERROR(vendas_maio[[#This Row],[preço unitário]]*vendas_maio[[#This Row],[Qtd]],"")</f>
        <v/>
      </c>
      <c r="M292" s="90"/>
    </row>
    <row r="293" spans="1:13" x14ac:dyDescent="0.3">
      <c r="A293" s="98"/>
      <c r="B293" s="99"/>
      <c r="C293" s="100" t="str">
        <f>IFERROR(VLOOKUP(Tabela15[[#This Row],[Produto]],produtos,3,0),"")</f>
        <v/>
      </c>
      <c r="D293" s="101" t="str">
        <f>IFERROR(Tabela15[[#This Row],[preço unitário]]*Tabela15[[#This Row],[Qtd]],"")</f>
        <v/>
      </c>
      <c r="F293" s="98"/>
      <c r="G293" s="98"/>
      <c r="H293" s="100" t="str">
        <f>IFERROR(VLOOKUP(vendas_maio[[#This Row],[Produto]],produtos,5,0),"")</f>
        <v/>
      </c>
      <c r="I293" s="101" t="str">
        <f>IFERROR(vendas_maio[[#This Row],[preço unitário]]*vendas_maio[[#This Row],[Qtd]],"")</f>
        <v/>
      </c>
      <c r="M293" s="90"/>
    </row>
    <row r="294" spans="1:13" x14ac:dyDescent="0.3">
      <c r="A294" s="98"/>
      <c r="B294" s="99"/>
      <c r="C294" s="100" t="str">
        <f>IFERROR(VLOOKUP(Tabela15[[#This Row],[Produto]],produtos,3,0),"")</f>
        <v/>
      </c>
      <c r="D294" s="101" t="str">
        <f>IFERROR(Tabela15[[#This Row],[preço unitário]]*Tabela15[[#This Row],[Qtd]],"")</f>
        <v/>
      </c>
      <c r="F294" s="98"/>
      <c r="G294" s="98"/>
      <c r="H294" s="100" t="str">
        <f>IFERROR(VLOOKUP(vendas_maio[[#This Row],[Produto]],produtos,5,0),"")</f>
        <v/>
      </c>
      <c r="I294" s="101" t="str">
        <f>IFERROR(vendas_maio[[#This Row],[preço unitário]]*vendas_maio[[#This Row],[Qtd]],"")</f>
        <v/>
      </c>
      <c r="M294" s="90"/>
    </row>
    <row r="295" spans="1:13" x14ac:dyDescent="0.3">
      <c r="A295" s="98"/>
      <c r="B295" s="99"/>
      <c r="C295" s="100" t="str">
        <f>IFERROR(VLOOKUP(Tabela15[[#This Row],[Produto]],produtos,3,0),"")</f>
        <v/>
      </c>
      <c r="D295" s="101" t="str">
        <f>IFERROR(Tabela15[[#This Row],[preço unitário]]*Tabela15[[#This Row],[Qtd]],"")</f>
        <v/>
      </c>
      <c r="F295" s="98"/>
      <c r="G295" s="98"/>
      <c r="H295" s="100" t="str">
        <f>IFERROR(VLOOKUP(vendas_maio[[#This Row],[Produto]],produtos,5,0),"")</f>
        <v/>
      </c>
      <c r="I295" s="101" t="str">
        <f>IFERROR(vendas_maio[[#This Row],[preço unitário]]*vendas_maio[[#This Row],[Qtd]],"")</f>
        <v/>
      </c>
      <c r="M295" s="90"/>
    </row>
    <row r="296" spans="1:13" x14ac:dyDescent="0.3">
      <c r="A296" s="98"/>
      <c r="B296" s="99"/>
      <c r="C296" s="100" t="str">
        <f>IFERROR(VLOOKUP(Tabela15[[#This Row],[Produto]],produtos,3,0),"")</f>
        <v/>
      </c>
      <c r="D296" s="101" t="str">
        <f>IFERROR(Tabela15[[#This Row],[preço unitário]]*Tabela15[[#This Row],[Qtd]],"")</f>
        <v/>
      </c>
      <c r="F296" s="98"/>
      <c r="G296" s="98"/>
      <c r="H296" s="100" t="str">
        <f>IFERROR(VLOOKUP(vendas_maio[[#This Row],[Produto]],produtos,5,0),"")</f>
        <v/>
      </c>
      <c r="I296" s="101" t="str">
        <f>IFERROR(vendas_maio[[#This Row],[preço unitário]]*vendas_maio[[#This Row],[Qtd]],"")</f>
        <v/>
      </c>
      <c r="M296" s="90"/>
    </row>
    <row r="297" spans="1:13" x14ac:dyDescent="0.3">
      <c r="A297" s="98"/>
      <c r="B297" s="99"/>
      <c r="C297" s="100" t="str">
        <f>IFERROR(VLOOKUP(Tabela15[[#This Row],[Produto]],produtos,3,0),"")</f>
        <v/>
      </c>
      <c r="D297" s="101" t="str">
        <f>IFERROR(Tabela15[[#This Row],[preço unitário]]*Tabela15[[#This Row],[Qtd]],"")</f>
        <v/>
      </c>
      <c r="F297" s="98"/>
      <c r="G297" s="98"/>
      <c r="H297" s="100" t="str">
        <f>IFERROR(VLOOKUP(vendas_maio[[#This Row],[Produto]],produtos,5,0),"")</f>
        <v/>
      </c>
      <c r="I297" s="101" t="str">
        <f>IFERROR(vendas_maio[[#This Row],[preço unitário]]*vendas_maio[[#This Row],[Qtd]],"")</f>
        <v/>
      </c>
      <c r="M297" s="90"/>
    </row>
    <row r="298" spans="1:13" x14ac:dyDescent="0.3">
      <c r="A298" s="98"/>
      <c r="B298" s="99"/>
      <c r="C298" s="100" t="str">
        <f>IFERROR(VLOOKUP(Tabela15[[#This Row],[Produto]],produtos,3,0),"")</f>
        <v/>
      </c>
      <c r="D298" s="101" t="str">
        <f>IFERROR(Tabela15[[#This Row],[preço unitário]]*Tabela15[[#This Row],[Qtd]],"")</f>
        <v/>
      </c>
      <c r="F298" s="98"/>
      <c r="G298" s="98"/>
      <c r="H298" s="100" t="str">
        <f>IFERROR(VLOOKUP(vendas_maio[[#This Row],[Produto]],produtos,5,0),"")</f>
        <v/>
      </c>
      <c r="I298" s="101" t="str">
        <f>IFERROR(vendas_maio[[#This Row],[preço unitário]]*vendas_maio[[#This Row],[Qtd]],"")</f>
        <v/>
      </c>
      <c r="M298" s="90"/>
    </row>
    <row r="299" spans="1:13" x14ac:dyDescent="0.3">
      <c r="A299" s="98"/>
      <c r="B299" s="99"/>
      <c r="C299" s="100" t="str">
        <f>IFERROR(VLOOKUP(Tabela15[[#This Row],[Produto]],produtos,3,0),"")</f>
        <v/>
      </c>
      <c r="D299" s="101" t="str">
        <f>IFERROR(Tabela15[[#This Row],[preço unitário]]*Tabela15[[#This Row],[Qtd]],"")</f>
        <v/>
      </c>
      <c r="F299" s="98"/>
      <c r="G299" s="98"/>
      <c r="H299" s="100" t="str">
        <f>IFERROR(VLOOKUP(vendas_maio[[#This Row],[Produto]],produtos,5,0),"")</f>
        <v/>
      </c>
      <c r="I299" s="101" t="str">
        <f>IFERROR(vendas_maio[[#This Row],[preço unitário]]*vendas_maio[[#This Row],[Qtd]],"")</f>
        <v/>
      </c>
      <c r="M299" s="90"/>
    </row>
    <row r="300" spans="1:13" x14ac:dyDescent="0.3">
      <c r="A300" s="103"/>
      <c r="B300" s="104"/>
      <c r="C300" s="108" t="str">
        <f>IFERROR(VLOOKUP(Tabela15[[#This Row],[Produto]],produtos,3,0),"")</f>
        <v/>
      </c>
      <c r="D300" s="109" t="str">
        <f>IFERROR(Tabela15[[#This Row],[preço unitário]]*Tabela15[[#This Row],[Qtd]],"")</f>
        <v/>
      </c>
      <c r="F300" s="103"/>
      <c r="G300" s="103"/>
      <c r="H300" s="108" t="str">
        <f>IFERROR(VLOOKUP(vendas_maio[[#This Row],[Produto]],produtos,5,0),"")</f>
        <v/>
      </c>
      <c r="I300" s="109" t="str">
        <f>IFERROR(vendas_maio[[#This Row],[preço unitário]]*vendas_maio[[#This Row],[Qtd]],"")</f>
        <v/>
      </c>
      <c r="M300" s="90"/>
    </row>
  </sheetData>
  <mergeCells count="8">
    <mergeCell ref="A1:I1"/>
    <mergeCell ref="F4:H4"/>
    <mergeCell ref="A7:D7"/>
    <mergeCell ref="K7:M7"/>
    <mergeCell ref="F7:I7"/>
    <mergeCell ref="L2:M2"/>
    <mergeCell ref="I4:J4"/>
    <mergeCell ref="I5:J5"/>
  </mergeCells>
  <conditionalFormatting sqref="I5:J5">
    <cfRule type="cellIs" dxfId="3" priority="1" operator="lessThan">
      <formula>0</formula>
    </cfRule>
  </conditionalFormatting>
  <dataValidations count="1">
    <dataValidation allowBlank="1" showInputMessage="1" showErrorMessage="1" promptTitle="ATENÇÃO:" prompt="Verifique se o preço deste produto continua o mesmo, caso não, altere!" sqref="B9:C300" xr:uid="{00000000-0002-0000-0B00-000000000000}"/>
  </dataValidations>
  <pageMargins left="0.511811024" right="0.511811024" top="0.78740157499999996" bottom="0.78740157499999996" header="0.31496062000000002" footer="0.31496062000000002"/>
  <drawing r:id="rId1"/>
  <tableParts count="2">
    <tablePart r:id="rId2"/>
    <tablePart r:id="rId3"/>
  </tablePar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2" id="{1D08CAAC-522D-4359-A6E6-22F42A2069CF}">
            <x14:iconSet custom="1">
              <x14:cfvo type="percent">
                <xm:f>0</xm:f>
              </x14:cfvo>
              <x14:cfvo type="num">
                <xm:f>0</xm:f>
              </x14:cfvo>
              <x14:cfvo type="num">
                <xm:f>1</xm:f>
              </x14:cfvo>
              <x14:cfIcon iconSet="3Symbols" iconId="0"/>
              <x14:cfIcon iconSet="3Triangles" iconId="1"/>
              <x14:cfIcon iconSet="3Triangles" iconId="2"/>
            </x14:iconSet>
          </x14:cfRule>
          <xm:sqref>K9:K300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B00-000001000000}">
          <x14:formula1>
            <xm:f>OFFSET(produtos!$B$4,0,0,COUNTA(produtos!$B$4:$B$9997),1)</xm:f>
          </x14:formula1>
          <xm:sqref>A9:A300 F9:F300</xm:sqref>
        </x14:dataValidation>
      </x14:dataValidation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Planilha13"/>
  <dimension ref="A1:M300"/>
  <sheetViews>
    <sheetView showGridLines="0" workbookViewId="0">
      <pane ySplit="8" topLeftCell="A9" activePane="bottomLeft" state="frozen"/>
      <selection activeCell="F22" sqref="F22"/>
      <selection pane="bottomLeft" activeCell="F22" sqref="F22"/>
    </sheetView>
  </sheetViews>
  <sheetFormatPr defaultColWidth="0" defaultRowHeight="14.4" x14ac:dyDescent="0.3"/>
  <cols>
    <col min="1" max="1" width="22.109375" style="90" customWidth="1"/>
    <col min="2" max="2" width="8.33203125" style="90" customWidth="1"/>
    <col min="3" max="3" width="16.109375" style="106" customWidth="1"/>
    <col min="4" max="4" width="12.44140625" style="106" customWidth="1"/>
    <col min="5" max="5" width="4.6640625" style="90" customWidth="1"/>
    <col min="6" max="6" width="20.33203125" style="90" customWidth="1"/>
    <col min="7" max="7" width="9.109375" style="90" bestFit="1" customWidth="1"/>
    <col min="8" max="8" width="18.6640625" style="106" bestFit="1" customWidth="1"/>
    <col min="9" max="9" width="12.44140625" style="106" customWidth="1"/>
    <col min="10" max="10" width="5.88671875" style="90" customWidth="1"/>
    <col min="11" max="11" width="14.6640625" style="90" hidden="1" customWidth="1"/>
    <col min="12" max="12" width="18.88671875" style="90" hidden="1" customWidth="1"/>
    <col min="13" max="13" width="10.44140625" style="88" hidden="1" customWidth="1"/>
    <col min="14" max="16384" width="9.109375" style="88" hidden="1"/>
  </cols>
  <sheetData>
    <row r="1" spans="1:13" ht="36" customHeight="1" x14ac:dyDescent="0.3">
      <c r="A1" s="210" t="s">
        <v>17</v>
      </c>
      <c r="B1" s="210"/>
      <c r="C1" s="210"/>
      <c r="D1" s="210"/>
      <c r="E1" s="210"/>
      <c r="F1" s="210"/>
      <c r="G1" s="210"/>
      <c r="H1" s="210"/>
      <c r="I1" s="210"/>
      <c r="J1" s="87"/>
      <c r="K1" s="87"/>
      <c r="L1" s="87"/>
      <c r="M1" s="87"/>
    </row>
    <row r="2" spans="1:13" ht="9" customHeight="1" x14ac:dyDescent="0.3">
      <c r="A2" s="89"/>
      <c r="B2" s="89"/>
      <c r="C2" s="105"/>
      <c r="D2" s="105"/>
      <c r="E2" s="89"/>
      <c r="F2" s="89"/>
      <c r="G2" s="89"/>
      <c r="H2" s="105"/>
      <c r="I2" s="105"/>
      <c r="J2" s="89"/>
      <c r="K2" s="89"/>
      <c r="L2" s="238"/>
      <c r="M2" s="238"/>
    </row>
    <row r="3" spans="1:13" ht="9" customHeight="1" x14ac:dyDescent="0.3"/>
    <row r="4" spans="1:13" ht="27.6" x14ac:dyDescent="0.3">
      <c r="A4" s="91"/>
      <c r="B4" s="92" t="s">
        <v>26</v>
      </c>
      <c r="C4" s="93"/>
      <c r="D4" s="93" t="s">
        <v>28</v>
      </c>
      <c r="E4" s="92"/>
      <c r="F4" s="211" t="s">
        <v>10</v>
      </c>
      <c r="G4" s="211"/>
      <c r="H4" s="211"/>
      <c r="I4" s="214" t="s">
        <v>27</v>
      </c>
      <c r="J4" s="214"/>
      <c r="K4" s="92"/>
      <c r="L4" s="92"/>
      <c r="M4" s="92"/>
    </row>
    <row r="5" spans="1:13" x14ac:dyDescent="0.3">
      <c r="A5" s="91"/>
      <c r="B5" s="92">
        <f>SUM(tbl_ent_jun[Qtd])</f>
        <v>3</v>
      </c>
      <c r="C5" s="93"/>
      <c r="D5" s="93">
        <f>SUM(tbl_ent_jun[Total])</f>
        <v>0</v>
      </c>
      <c r="E5" s="92"/>
      <c r="F5" s="92"/>
      <c r="G5" s="92">
        <f>SUM(tbl_vend_jun[Qtd])</f>
        <v>2</v>
      </c>
      <c r="H5" s="93">
        <f>SUM(tbl_vend_jun[total])</f>
        <v>0</v>
      </c>
      <c r="I5" s="214">
        <f>H5-D5</f>
        <v>0</v>
      </c>
      <c r="J5" s="214"/>
      <c r="K5" s="92"/>
      <c r="L5" s="92"/>
      <c r="M5" s="92"/>
    </row>
    <row r="7" spans="1:13" ht="15" customHeight="1" x14ac:dyDescent="0.3">
      <c r="A7" s="212" t="s">
        <v>5</v>
      </c>
      <c r="B7" s="212"/>
      <c r="C7" s="212"/>
      <c r="D7" s="213"/>
      <c r="F7" s="206" t="s">
        <v>8</v>
      </c>
      <c r="G7" s="207"/>
      <c r="H7" s="207"/>
      <c r="I7" s="207"/>
      <c r="M7" s="90"/>
    </row>
    <row r="8" spans="1:13" ht="15" customHeight="1" x14ac:dyDescent="0.3">
      <c r="A8" s="94" t="s">
        <v>3</v>
      </c>
      <c r="B8" s="95" t="s">
        <v>6</v>
      </c>
      <c r="C8" s="107" t="s">
        <v>7</v>
      </c>
      <c r="D8" s="110" t="s">
        <v>4</v>
      </c>
      <c r="F8" s="95" t="s">
        <v>3</v>
      </c>
      <c r="G8" s="97" t="s">
        <v>6</v>
      </c>
      <c r="H8" s="107" t="s">
        <v>7</v>
      </c>
      <c r="I8" s="110" t="s">
        <v>9</v>
      </c>
      <c r="J8" s="88"/>
      <c r="M8" s="90"/>
    </row>
    <row r="9" spans="1:13" x14ac:dyDescent="0.3">
      <c r="A9" s="98" t="s">
        <v>2</v>
      </c>
      <c r="B9" s="99">
        <v>3</v>
      </c>
      <c r="C9" s="100" t="str">
        <f>IFERROR(VLOOKUP(tbl_ent_jun[[#This Row],[Produto]],produtos,3,0),"")</f>
        <v/>
      </c>
      <c r="D9" s="101" t="str">
        <f>IFERROR(tbl_ent_jun[[#This Row],[preço unitário]]*tbl_ent_jun[[#This Row],[Qtd]],"")</f>
        <v/>
      </c>
      <c r="E9" s="88"/>
      <c r="F9" s="102" t="s">
        <v>2</v>
      </c>
      <c r="G9" s="98">
        <v>2</v>
      </c>
      <c r="H9" s="100" t="str">
        <f>IFERROR(VLOOKUP(tbl_vend_jun[[#This Row],[Produto]],produtos,5,0),"")</f>
        <v/>
      </c>
      <c r="I9" s="101" t="str">
        <f>IFERROR(tbl_vend_jun[[#This Row],[preço unitário]]*tbl_vend_jun[[#This Row],[Qtd]],"")</f>
        <v/>
      </c>
      <c r="J9" s="88"/>
      <c r="M9" s="90"/>
    </row>
    <row r="10" spans="1:13" x14ac:dyDescent="0.3">
      <c r="A10" s="98"/>
      <c r="B10" s="99"/>
      <c r="C10" s="100" t="str">
        <f>IFERROR(VLOOKUP(tbl_ent_jun[[#This Row],[Produto]],produtos,3,0),"")</f>
        <v/>
      </c>
      <c r="D10" s="101" t="str">
        <f>IFERROR(tbl_ent_jun[[#This Row],[preço unitário]]*tbl_ent_jun[[#This Row],[Qtd]],"")</f>
        <v/>
      </c>
      <c r="E10" s="88"/>
      <c r="F10" s="98"/>
      <c r="G10" s="98"/>
      <c r="H10" s="100" t="str">
        <f>IFERROR(VLOOKUP(tbl_vend_jun[[#This Row],[Produto]],produtos,5,0),"")</f>
        <v/>
      </c>
      <c r="I10" s="101" t="str">
        <f>IFERROR(tbl_vend_jun[[#This Row],[preço unitário]]*tbl_vend_jun[[#This Row],[Qtd]],"")</f>
        <v/>
      </c>
      <c r="J10" s="88"/>
      <c r="M10" s="90"/>
    </row>
    <row r="11" spans="1:13" x14ac:dyDescent="0.3">
      <c r="A11" s="98"/>
      <c r="B11" s="99"/>
      <c r="C11" s="100" t="str">
        <f>IFERROR(VLOOKUP(tbl_ent_jun[[#This Row],[Produto]],produtos,3,0),"")</f>
        <v/>
      </c>
      <c r="D11" s="101" t="str">
        <f>IFERROR(tbl_ent_jun[[#This Row],[preço unitário]]*tbl_ent_jun[[#This Row],[Qtd]],"")</f>
        <v/>
      </c>
      <c r="E11" s="88"/>
      <c r="F11" s="98"/>
      <c r="G11" s="98"/>
      <c r="H11" s="100" t="str">
        <f>IFERROR(VLOOKUP(tbl_vend_jun[[#This Row],[Produto]],produtos,5,0),"")</f>
        <v/>
      </c>
      <c r="I11" s="101" t="str">
        <f>IFERROR(tbl_vend_jun[[#This Row],[preço unitário]]*tbl_vend_jun[[#This Row],[Qtd]],"")</f>
        <v/>
      </c>
      <c r="J11" s="88"/>
      <c r="M11" s="90"/>
    </row>
    <row r="12" spans="1:13" x14ac:dyDescent="0.3">
      <c r="A12" s="98"/>
      <c r="B12" s="99"/>
      <c r="C12" s="100" t="str">
        <f>IFERROR(VLOOKUP(tbl_ent_jun[[#This Row],[Produto]],produtos,3,0),"")</f>
        <v/>
      </c>
      <c r="D12" s="101" t="str">
        <f>IFERROR(tbl_ent_jun[[#This Row],[preço unitário]]*tbl_ent_jun[[#This Row],[Qtd]],"")</f>
        <v/>
      </c>
      <c r="E12" s="88"/>
      <c r="F12" s="98"/>
      <c r="G12" s="98"/>
      <c r="H12" s="100" t="str">
        <f>IFERROR(VLOOKUP(tbl_vend_jun[[#This Row],[Produto]],produtos,5,0),"")</f>
        <v/>
      </c>
      <c r="I12" s="101" t="str">
        <f>IFERROR(tbl_vend_jun[[#This Row],[preço unitário]]*tbl_vend_jun[[#This Row],[Qtd]],"")</f>
        <v/>
      </c>
      <c r="J12" s="88"/>
      <c r="M12" s="90"/>
    </row>
    <row r="13" spans="1:13" x14ac:dyDescent="0.3">
      <c r="A13" s="98"/>
      <c r="B13" s="99"/>
      <c r="C13" s="100" t="str">
        <f>IFERROR(VLOOKUP(tbl_ent_jun[[#This Row],[Produto]],produtos,3,0),"")</f>
        <v/>
      </c>
      <c r="D13" s="101" t="str">
        <f>IFERROR(tbl_ent_jun[[#This Row],[preço unitário]]*tbl_ent_jun[[#This Row],[Qtd]],"")</f>
        <v/>
      </c>
      <c r="E13" s="88"/>
      <c r="F13" s="98"/>
      <c r="G13" s="98"/>
      <c r="H13" s="100" t="str">
        <f>IFERROR(VLOOKUP(tbl_vend_jun[[#This Row],[Produto]],produtos,5,0),"")</f>
        <v/>
      </c>
      <c r="I13" s="101" t="str">
        <f>IFERROR(tbl_vend_jun[[#This Row],[preço unitário]]*tbl_vend_jun[[#This Row],[Qtd]],"")</f>
        <v/>
      </c>
      <c r="J13" s="88"/>
      <c r="M13" s="90"/>
    </row>
    <row r="14" spans="1:13" x14ac:dyDescent="0.3">
      <c r="A14" s="98"/>
      <c r="B14" s="99"/>
      <c r="C14" s="100" t="str">
        <f>IFERROR(VLOOKUP(tbl_ent_jun[[#This Row],[Produto]],produtos,3,0),"")</f>
        <v/>
      </c>
      <c r="D14" s="101" t="str">
        <f>IFERROR(tbl_ent_jun[[#This Row],[preço unitário]]*tbl_ent_jun[[#This Row],[Qtd]],"")</f>
        <v/>
      </c>
      <c r="E14" s="88"/>
      <c r="F14" s="98"/>
      <c r="G14" s="98"/>
      <c r="H14" s="100" t="str">
        <f>IFERROR(VLOOKUP(tbl_vend_jun[[#This Row],[Produto]],produtos,5,0),"")</f>
        <v/>
      </c>
      <c r="I14" s="101" t="str">
        <f>IFERROR(tbl_vend_jun[[#This Row],[preço unitário]]*tbl_vend_jun[[#This Row],[Qtd]],"")</f>
        <v/>
      </c>
      <c r="J14" s="88"/>
      <c r="M14" s="90"/>
    </row>
    <row r="15" spans="1:13" x14ac:dyDescent="0.3">
      <c r="A15" s="98"/>
      <c r="B15" s="99"/>
      <c r="C15" s="100" t="str">
        <f>IFERROR(VLOOKUP(tbl_ent_jun[[#This Row],[Produto]],produtos,3,0),"")</f>
        <v/>
      </c>
      <c r="D15" s="101" t="str">
        <f>IFERROR(tbl_ent_jun[[#This Row],[preço unitário]]*tbl_ent_jun[[#This Row],[Qtd]],"")</f>
        <v/>
      </c>
      <c r="E15" s="88"/>
      <c r="F15" s="98"/>
      <c r="G15" s="98"/>
      <c r="H15" s="100" t="str">
        <f>IFERROR(VLOOKUP(tbl_vend_jun[[#This Row],[Produto]],produtos,5,0),"")</f>
        <v/>
      </c>
      <c r="I15" s="101" t="str">
        <f>IFERROR(tbl_vend_jun[[#This Row],[preço unitário]]*tbl_vend_jun[[#This Row],[Qtd]],"")</f>
        <v/>
      </c>
      <c r="J15" s="88"/>
      <c r="M15" s="90"/>
    </row>
    <row r="16" spans="1:13" x14ac:dyDescent="0.3">
      <c r="A16" s="98"/>
      <c r="B16" s="99"/>
      <c r="C16" s="100" t="str">
        <f>IFERROR(VLOOKUP(tbl_ent_jun[[#This Row],[Produto]],produtos,3,0),"")</f>
        <v/>
      </c>
      <c r="D16" s="101" t="str">
        <f>IFERROR(tbl_ent_jun[[#This Row],[preço unitário]]*tbl_ent_jun[[#This Row],[Qtd]],"")</f>
        <v/>
      </c>
      <c r="E16" s="88"/>
      <c r="F16" s="98"/>
      <c r="G16" s="98"/>
      <c r="H16" s="100" t="str">
        <f>IFERROR(VLOOKUP(tbl_vend_jun[[#This Row],[Produto]],produtos,5,0),"")</f>
        <v/>
      </c>
      <c r="I16" s="101" t="str">
        <f>IFERROR(tbl_vend_jun[[#This Row],[preço unitário]]*tbl_vend_jun[[#This Row],[Qtd]],"")</f>
        <v/>
      </c>
      <c r="J16" s="88"/>
      <c r="M16" s="90"/>
    </row>
    <row r="17" spans="1:13" x14ac:dyDescent="0.3">
      <c r="A17" s="98"/>
      <c r="B17" s="99"/>
      <c r="C17" s="100" t="str">
        <f>IFERROR(VLOOKUP(tbl_ent_jun[[#This Row],[Produto]],produtos,3,0),"")</f>
        <v/>
      </c>
      <c r="D17" s="101" t="str">
        <f>IFERROR(tbl_ent_jun[[#This Row],[preço unitário]]*tbl_ent_jun[[#This Row],[Qtd]],"")</f>
        <v/>
      </c>
      <c r="E17" s="88"/>
      <c r="F17" s="98"/>
      <c r="G17" s="98"/>
      <c r="H17" s="100" t="str">
        <f>IFERROR(VLOOKUP(tbl_vend_jun[[#This Row],[Produto]],produtos,5,0),"")</f>
        <v/>
      </c>
      <c r="I17" s="101" t="str">
        <f>IFERROR(tbl_vend_jun[[#This Row],[preço unitário]]*tbl_vend_jun[[#This Row],[Qtd]],"")</f>
        <v/>
      </c>
      <c r="J17" s="88"/>
      <c r="M17" s="90"/>
    </row>
    <row r="18" spans="1:13" x14ac:dyDescent="0.3">
      <c r="A18" s="98"/>
      <c r="B18" s="99"/>
      <c r="C18" s="100" t="str">
        <f>IFERROR(VLOOKUP(tbl_ent_jun[[#This Row],[Produto]],produtos,3,0),"")</f>
        <v/>
      </c>
      <c r="D18" s="101" t="str">
        <f>IFERROR(tbl_ent_jun[[#This Row],[preço unitário]]*tbl_ent_jun[[#This Row],[Qtd]],"")</f>
        <v/>
      </c>
      <c r="E18" s="88"/>
      <c r="F18" s="98"/>
      <c r="G18" s="98"/>
      <c r="H18" s="100" t="str">
        <f>IFERROR(VLOOKUP(tbl_vend_jun[[#This Row],[Produto]],produtos,5,0),"")</f>
        <v/>
      </c>
      <c r="I18" s="101" t="str">
        <f>IFERROR(tbl_vend_jun[[#This Row],[preço unitário]]*tbl_vend_jun[[#This Row],[Qtd]],"")</f>
        <v/>
      </c>
      <c r="J18" s="88"/>
      <c r="M18" s="90"/>
    </row>
    <row r="19" spans="1:13" x14ac:dyDescent="0.3">
      <c r="A19" s="98"/>
      <c r="B19" s="99"/>
      <c r="C19" s="100" t="str">
        <f>IFERROR(VLOOKUP(tbl_ent_jun[[#This Row],[Produto]],produtos,3,0),"")</f>
        <v/>
      </c>
      <c r="D19" s="101" t="str">
        <f>IFERROR(tbl_ent_jun[[#This Row],[preço unitário]]*tbl_ent_jun[[#This Row],[Qtd]],"")</f>
        <v/>
      </c>
      <c r="E19" s="88"/>
      <c r="F19" s="98"/>
      <c r="G19" s="98"/>
      <c r="H19" s="100" t="str">
        <f>IFERROR(VLOOKUP(tbl_vend_jun[[#This Row],[Produto]],produtos,5,0),"")</f>
        <v/>
      </c>
      <c r="I19" s="101" t="str">
        <f>IFERROR(tbl_vend_jun[[#This Row],[preço unitário]]*tbl_vend_jun[[#This Row],[Qtd]],"")</f>
        <v/>
      </c>
      <c r="J19" s="88"/>
      <c r="M19" s="90"/>
    </row>
    <row r="20" spans="1:13" x14ac:dyDescent="0.3">
      <c r="A20" s="98"/>
      <c r="B20" s="99"/>
      <c r="C20" s="100" t="str">
        <f>IFERROR(VLOOKUP(tbl_ent_jun[[#This Row],[Produto]],produtos,3,0),"")</f>
        <v/>
      </c>
      <c r="D20" s="101" t="str">
        <f>IFERROR(tbl_ent_jun[[#This Row],[preço unitário]]*tbl_ent_jun[[#This Row],[Qtd]],"")</f>
        <v/>
      </c>
      <c r="E20" s="88"/>
      <c r="F20" s="98"/>
      <c r="G20" s="98"/>
      <c r="H20" s="100" t="str">
        <f>IFERROR(VLOOKUP(tbl_vend_jun[[#This Row],[Produto]],produtos,5,0),"")</f>
        <v/>
      </c>
      <c r="I20" s="101" t="str">
        <f>IFERROR(tbl_vend_jun[[#This Row],[preço unitário]]*tbl_vend_jun[[#This Row],[Qtd]],"")</f>
        <v/>
      </c>
      <c r="J20" s="88"/>
      <c r="M20" s="90"/>
    </row>
    <row r="21" spans="1:13" x14ac:dyDescent="0.3">
      <c r="A21" s="98"/>
      <c r="B21" s="99"/>
      <c r="C21" s="100" t="str">
        <f>IFERROR(VLOOKUP(tbl_ent_jun[[#This Row],[Produto]],produtos,3,0),"")</f>
        <v/>
      </c>
      <c r="D21" s="101" t="str">
        <f>IFERROR(tbl_ent_jun[[#This Row],[preço unitário]]*tbl_ent_jun[[#This Row],[Qtd]],"")</f>
        <v/>
      </c>
      <c r="E21" s="88"/>
      <c r="F21" s="98"/>
      <c r="G21" s="98"/>
      <c r="H21" s="100" t="str">
        <f>IFERROR(VLOOKUP(tbl_vend_jun[[#This Row],[Produto]],produtos,5,0),"")</f>
        <v/>
      </c>
      <c r="I21" s="101" t="str">
        <f>IFERROR(tbl_vend_jun[[#This Row],[preço unitário]]*tbl_vend_jun[[#This Row],[Qtd]],"")</f>
        <v/>
      </c>
      <c r="J21" s="88"/>
      <c r="M21" s="90"/>
    </row>
    <row r="22" spans="1:13" x14ac:dyDescent="0.3">
      <c r="A22" s="98"/>
      <c r="B22" s="99"/>
      <c r="C22" s="100" t="str">
        <f>IFERROR(VLOOKUP(tbl_ent_jun[[#This Row],[Produto]],produtos,3,0),"")</f>
        <v/>
      </c>
      <c r="D22" s="101" t="str">
        <f>IFERROR(tbl_ent_jun[[#This Row],[preço unitário]]*tbl_ent_jun[[#This Row],[Qtd]],"")</f>
        <v/>
      </c>
      <c r="E22" s="88"/>
      <c r="F22" s="98"/>
      <c r="G22" s="98"/>
      <c r="H22" s="100" t="str">
        <f>IFERROR(VLOOKUP(tbl_vend_jun[[#This Row],[Produto]],produtos,5,0),"")</f>
        <v/>
      </c>
      <c r="I22" s="101" t="str">
        <f>IFERROR(tbl_vend_jun[[#This Row],[preço unitário]]*tbl_vend_jun[[#This Row],[Qtd]],"")</f>
        <v/>
      </c>
      <c r="J22" s="88"/>
      <c r="M22" s="90"/>
    </row>
    <row r="23" spans="1:13" x14ac:dyDescent="0.3">
      <c r="A23" s="98"/>
      <c r="B23" s="99"/>
      <c r="C23" s="100" t="str">
        <f>IFERROR(VLOOKUP(tbl_ent_jun[[#This Row],[Produto]],produtos,3,0),"")</f>
        <v/>
      </c>
      <c r="D23" s="101" t="str">
        <f>IFERROR(tbl_ent_jun[[#This Row],[preço unitário]]*tbl_ent_jun[[#This Row],[Qtd]],"")</f>
        <v/>
      </c>
      <c r="E23" s="88"/>
      <c r="F23" s="98"/>
      <c r="G23" s="98"/>
      <c r="H23" s="100" t="str">
        <f>IFERROR(VLOOKUP(tbl_vend_jun[[#This Row],[Produto]],produtos,5,0),"")</f>
        <v/>
      </c>
      <c r="I23" s="101" t="str">
        <f>IFERROR(tbl_vend_jun[[#This Row],[preço unitário]]*tbl_vend_jun[[#This Row],[Qtd]],"")</f>
        <v/>
      </c>
      <c r="J23" s="88"/>
      <c r="M23" s="90"/>
    </row>
    <row r="24" spans="1:13" x14ac:dyDescent="0.3">
      <c r="A24" s="98"/>
      <c r="B24" s="99"/>
      <c r="C24" s="100" t="str">
        <f>IFERROR(VLOOKUP(tbl_ent_jun[[#This Row],[Produto]],produtos,3,0),"")</f>
        <v/>
      </c>
      <c r="D24" s="101" t="str">
        <f>IFERROR(tbl_ent_jun[[#This Row],[preço unitário]]*tbl_ent_jun[[#This Row],[Qtd]],"")</f>
        <v/>
      </c>
      <c r="E24" s="88"/>
      <c r="F24" s="98"/>
      <c r="G24" s="98"/>
      <c r="H24" s="100" t="str">
        <f>IFERROR(VLOOKUP(tbl_vend_jun[[#This Row],[Produto]],produtos,5,0),"")</f>
        <v/>
      </c>
      <c r="I24" s="101" t="str">
        <f>IFERROR(tbl_vend_jun[[#This Row],[preço unitário]]*tbl_vend_jun[[#This Row],[Qtd]],"")</f>
        <v/>
      </c>
      <c r="J24" s="88"/>
      <c r="M24" s="90"/>
    </row>
    <row r="25" spans="1:13" x14ac:dyDescent="0.3">
      <c r="A25" s="98"/>
      <c r="B25" s="99"/>
      <c r="C25" s="100" t="str">
        <f>IFERROR(VLOOKUP(tbl_ent_jun[[#This Row],[Produto]],produtos,3,0),"")</f>
        <v/>
      </c>
      <c r="D25" s="101" t="str">
        <f>IFERROR(tbl_ent_jun[[#This Row],[preço unitário]]*tbl_ent_jun[[#This Row],[Qtd]],"")</f>
        <v/>
      </c>
      <c r="E25" s="88"/>
      <c r="F25" s="98"/>
      <c r="G25" s="98"/>
      <c r="H25" s="100" t="str">
        <f>IFERROR(VLOOKUP(tbl_vend_jun[[#This Row],[Produto]],produtos,5,0),"")</f>
        <v/>
      </c>
      <c r="I25" s="101" t="str">
        <f>IFERROR(tbl_vend_jun[[#This Row],[preço unitário]]*tbl_vend_jun[[#This Row],[Qtd]],"")</f>
        <v/>
      </c>
      <c r="J25" s="88"/>
      <c r="M25" s="90"/>
    </row>
    <row r="26" spans="1:13" x14ac:dyDescent="0.3">
      <c r="A26" s="98"/>
      <c r="B26" s="99"/>
      <c r="C26" s="100" t="str">
        <f>IFERROR(VLOOKUP(tbl_ent_jun[[#This Row],[Produto]],produtos,3,0),"")</f>
        <v/>
      </c>
      <c r="D26" s="101" t="str">
        <f>IFERROR(tbl_ent_jun[[#This Row],[preço unitário]]*tbl_ent_jun[[#This Row],[Qtd]],"")</f>
        <v/>
      </c>
      <c r="E26" s="88"/>
      <c r="F26" s="98"/>
      <c r="G26" s="98"/>
      <c r="H26" s="100" t="str">
        <f>IFERROR(VLOOKUP(tbl_vend_jun[[#This Row],[Produto]],produtos,5,0),"")</f>
        <v/>
      </c>
      <c r="I26" s="101" t="str">
        <f>IFERROR(tbl_vend_jun[[#This Row],[preço unitário]]*tbl_vend_jun[[#This Row],[Qtd]],"")</f>
        <v/>
      </c>
      <c r="J26" s="88"/>
      <c r="M26" s="90"/>
    </row>
    <row r="27" spans="1:13" x14ac:dyDescent="0.3">
      <c r="A27" s="98"/>
      <c r="B27" s="99"/>
      <c r="C27" s="100" t="str">
        <f>IFERROR(VLOOKUP(tbl_ent_jun[[#This Row],[Produto]],produtos,3,0),"")</f>
        <v/>
      </c>
      <c r="D27" s="101" t="str">
        <f>IFERROR(tbl_ent_jun[[#This Row],[preço unitário]]*tbl_ent_jun[[#This Row],[Qtd]],"")</f>
        <v/>
      </c>
      <c r="E27" s="88"/>
      <c r="F27" s="98"/>
      <c r="G27" s="98"/>
      <c r="H27" s="100" t="str">
        <f>IFERROR(VLOOKUP(tbl_vend_jun[[#This Row],[Produto]],produtos,5,0),"")</f>
        <v/>
      </c>
      <c r="I27" s="101" t="str">
        <f>IFERROR(tbl_vend_jun[[#This Row],[preço unitário]]*tbl_vend_jun[[#This Row],[Qtd]],"")</f>
        <v/>
      </c>
      <c r="J27" s="88"/>
      <c r="M27" s="90"/>
    </row>
    <row r="28" spans="1:13" x14ac:dyDescent="0.3">
      <c r="A28" s="98"/>
      <c r="B28" s="99"/>
      <c r="C28" s="100" t="str">
        <f>IFERROR(VLOOKUP(tbl_ent_jun[[#This Row],[Produto]],produtos,3,0),"")</f>
        <v/>
      </c>
      <c r="D28" s="101" t="str">
        <f>IFERROR(tbl_ent_jun[[#This Row],[preço unitário]]*tbl_ent_jun[[#This Row],[Qtd]],"")</f>
        <v/>
      </c>
      <c r="E28" s="88"/>
      <c r="F28" s="98"/>
      <c r="G28" s="98"/>
      <c r="H28" s="100" t="str">
        <f>IFERROR(VLOOKUP(tbl_vend_jun[[#This Row],[Produto]],produtos,5,0),"")</f>
        <v/>
      </c>
      <c r="I28" s="101" t="str">
        <f>IFERROR(tbl_vend_jun[[#This Row],[preço unitário]]*tbl_vend_jun[[#This Row],[Qtd]],"")</f>
        <v/>
      </c>
      <c r="J28" s="88"/>
      <c r="M28" s="90"/>
    </row>
    <row r="29" spans="1:13" x14ac:dyDescent="0.3">
      <c r="A29" s="98"/>
      <c r="B29" s="99"/>
      <c r="C29" s="100" t="str">
        <f>IFERROR(VLOOKUP(tbl_ent_jun[[#This Row],[Produto]],produtos,3,0),"")</f>
        <v/>
      </c>
      <c r="D29" s="101" t="str">
        <f>IFERROR(tbl_ent_jun[[#This Row],[preço unitário]]*tbl_ent_jun[[#This Row],[Qtd]],"")</f>
        <v/>
      </c>
      <c r="E29" s="88"/>
      <c r="F29" s="98"/>
      <c r="G29" s="98"/>
      <c r="H29" s="100" t="str">
        <f>IFERROR(VLOOKUP(tbl_vend_jun[[#This Row],[Produto]],produtos,5,0),"")</f>
        <v/>
      </c>
      <c r="I29" s="101" t="str">
        <f>IFERROR(tbl_vend_jun[[#This Row],[preço unitário]]*tbl_vend_jun[[#This Row],[Qtd]],"")</f>
        <v/>
      </c>
      <c r="J29" s="88"/>
      <c r="M29" s="90"/>
    </row>
    <row r="30" spans="1:13" x14ac:dyDescent="0.3">
      <c r="A30" s="98"/>
      <c r="B30" s="99"/>
      <c r="C30" s="100" t="str">
        <f>IFERROR(VLOOKUP(tbl_ent_jun[[#This Row],[Produto]],produtos,3,0),"")</f>
        <v/>
      </c>
      <c r="D30" s="101" t="str">
        <f>IFERROR(tbl_ent_jun[[#This Row],[preço unitário]]*tbl_ent_jun[[#This Row],[Qtd]],"")</f>
        <v/>
      </c>
      <c r="E30" s="88"/>
      <c r="F30" s="98"/>
      <c r="G30" s="98"/>
      <c r="H30" s="100" t="str">
        <f>IFERROR(VLOOKUP(tbl_vend_jun[[#This Row],[Produto]],produtos,5,0),"")</f>
        <v/>
      </c>
      <c r="I30" s="101" t="str">
        <f>IFERROR(tbl_vend_jun[[#This Row],[preço unitário]]*tbl_vend_jun[[#This Row],[Qtd]],"")</f>
        <v/>
      </c>
      <c r="J30" s="88"/>
      <c r="M30" s="90"/>
    </row>
    <row r="31" spans="1:13" x14ac:dyDescent="0.3">
      <c r="A31" s="98"/>
      <c r="B31" s="99"/>
      <c r="C31" s="100" t="str">
        <f>IFERROR(VLOOKUP(tbl_ent_jun[[#This Row],[Produto]],produtos,3,0),"")</f>
        <v/>
      </c>
      <c r="D31" s="101" t="str">
        <f>IFERROR(tbl_ent_jun[[#This Row],[preço unitário]]*tbl_ent_jun[[#This Row],[Qtd]],"")</f>
        <v/>
      </c>
      <c r="E31" s="88"/>
      <c r="F31" s="98"/>
      <c r="G31" s="98"/>
      <c r="H31" s="100" t="str">
        <f>IFERROR(VLOOKUP(tbl_vend_jun[[#This Row],[Produto]],produtos,5,0),"")</f>
        <v/>
      </c>
      <c r="I31" s="101" t="str">
        <f>IFERROR(tbl_vend_jun[[#This Row],[preço unitário]]*tbl_vend_jun[[#This Row],[Qtd]],"")</f>
        <v/>
      </c>
      <c r="J31" s="88"/>
      <c r="M31" s="90"/>
    </row>
    <row r="32" spans="1:13" x14ac:dyDescent="0.3">
      <c r="A32" s="98"/>
      <c r="B32" s="99"/>
      <c r="C32" s="100" t="str">
        <f>IFERROR(VLOOKUP(tbl_ent_jun[[#This Row],[Produto]],produtos,3,0),"")</f>
        <v/>
      </c>
      <c r="D32" s="101" t="str">
        <f>IFERROR(tbl_ent_jun[[#This Row],[preço unitário]]*tbl_ent_jun[[#This Row],[Qtd]],"")</f>
        <v/>
      </c>
      <c r="E32" s="88"/>
      <c r="F32" s="98"/>
      <c r="G32" s="98"/>
      <c r="H32" s="100" t="str">
        <f>IFERROR(VLOOKUP(tbl_vend_jun[[#This Row],[Produto]],produtos,5,0),"")</f>
        <v/>
      </c>
      <c r="I32" s="101" t="str">
        <f>IFERROR(tbl_vend_jun[[#This Row],[preço unitário]]*tbl_vend_jun[[#This Row],[Qtd]],"")</f>
        <v/>
      </c>
      <c r="J32" s="88"/>
      <c r="M32" s="90"/>
    </row>
    <row r="33" spans="1:13" x14ac:dyDescent="0.3">
      <c r="A33" s="98"/>
      <c r="B33" s="99"/>
      <c r="C33" s="100" t="str">
        <f>IFERROR(VLOOKUP(tbl_ent_jun[[#This Row],[Produto]],produtos,3,0),"")</f>
        <v/>
      </c>
      <c r="D33" s="101" t="str">
        <f>IFERROR(tbl_ent_jun[[#This Row],[preço unitário]]*tbl_ent_jun[[#This Row],[Qtd]],"")</f>
        <v/>
      </c>
      <c r="E33" s="88"/>
      <c r="F33" s="98"/>
      <c r="G33" s="98"/>
      <c r="H33" s="100" t="str">
        <f>IFERROR(VLOOKUP(tbl_vend_jun[[#This Row],[Produto]],produtos,5,0),"")</f>
        <v/>
      </c>
      <c r="I33" s="101" t="str">
        <f>IFERROR(tbl_vend_jun[[#This Row],[preço unitário]]*tbl_vend_jun[[#This Row],[Qtd]],"")</f>
        <v/>
      </c>
      <c r="J33" s="88"/>
      <c r="M33" s="90"/>
    </row>
    <row r="34" spans="1:13" x14ac:dyDescent="0.3">
      <c r="A34" s="98"/>
      <c r="B34" s="99"/>
      <c r="C34" s="100" t="str">
        <f>IFERROR(VLOOKUP(tbl_ent_jun[[#This Row],[Produto]],produtos,3,0),"")</f>
        <v/>
      </c>
      <c r="D34" s="101" t="str">
        <f>IFERROR(tbl_ent_jun[[#This Row],[preço unitário]]*tbl_ent_jun[[#This Row],[Qtd]],"")</f>
        <v/>
      </c>
      <c r="E34" s="88"/>
      <c r="F34" s="98"/>
      <c r="G34" s="98"/>
      <c r="H34" s="100" t="str">
        <f>IFERROR(VLOOKUP(tbl_vend_jun[[#This Row],[Produto]],produtos,5,0),"")</f>
        <v/>
      </c>
      <c r="I34" s="101" t="str">
        <f>IFERROR(tbl_vend_jun[[#This Row],[preço unitário]]*tbl_vend_jun[[#This Row],[Qtd]],"")</f>
        <v/>
      </c>
      <c r="J34" s="88"/>
      <c r="M34" s="90"/>
    </row>
    <row r="35" spans="1:13" x14ac:dyDescent="0.3">
      <c r="A35" s="98"/>
      <c r="B35" s="99"/>
      <c r="C35" s="100" t="str">
        <f>IFERROR(VLOOKUP(tbl_ent_jun[[#This Row],[Produto]],produtos,3,0),"")</f>
        <v/>
      </c>
      <c r="D35" s="101" t="str">
        <f>IFERROR(tbl_ent_jun[[#This Row],[preço unitário]]*tbl_ent_jun[[#This Row],[Qtd]],"")</f>
        <v/>
      </c>
      <c r="E35" s="88"/>
      <c r="F35" s="98"/>
      <c r="G35" s="98"/>
      <c r="H35" s="100" t="str">
        <f>IFERROR(VLOOKUP(tbl_vend_jun[[#This Row],[Produto]],produtos,5,0),"")</f>
        <v/>
      </c>
      <c r="I35" s="101" t="str">
        <f>IFERROR(tbl_vend_jun[[#This Row],[preço unitário]]*tbl_vend_jun[[#This Row],[Qtd]],"")</f>
        <v/>
      </c>
      <c r="J35" s="88"/>
      <c r="M35" s="90"/>
    </row>
    <row r="36" spans="1:13" x14ac:dyDescent="0.3">
      <c r="A36" s="98"/>
      <c r="B36" s="99"/>
      <c r="C36" s="100" t="str">
        <f>IFERROR(VLOOKUP(tbl_ent_jun[[#This Row],[Produto]],produtos,3,0),"")</f>
        <v/>
      </c>
      <c r="D36" s="101" t="str">
        <f>IFERROR(tbl_ent_jun[[#This Row],[preço unitário]]*tbl_ent_jun[[#This Row],[Qtd]],"")</f>
        <v/>
      </c>
      <c r="E36" s="88"/>
      <c r="F36" s="98"/>
      <c r="G36" s="98"/>
      <c r="H36" s="100" t="str">
        <f>IFERROR(VLOOKUP(tbl_vend_jun[[#This Row],[Produto]],produtos,5,0),"")</f>
        <v/>
      </c>
      <c r="I36" s="101" t="str">
        <f>IFERROR(tbl_vend_jun[[#This Row],[preço unitário]]*tbl_vend_jun[[#This Row],[Qtd]],"")</f>
        <v/>
      </c>
      <c r="J36" s="88"/>
      <c r="M36" s="90"/>
    </row>
    <row r="37" spans="1:13" x14ac:dyDescent="0.3">
      <c r="A37" s="98"/>
      <c r="B37" s="99"/>
      <c r="C37" s="100" t="str">
        <f>IFERROR(VLOOKUP(tbl_ent_jun[[#This Row],[Produto]],produtos,3,0),"")</f>
        <v/>
      </c>
      <c r="D37" s="101" t="str">
        <f>IFERROR(tbl_ent_jun[[#This Row],[preço unitário]]*tbl_ent_jun[[#This Row],[Qtd]],"")</f>
        <v/>
      </c>
      <c r="E37" s="88"/>
      <c r="F37" s="98"/>
      <c r="G37" s="98"/>
      <c r="H37" s="100" t="str">
        <f>IFERROR(VLOOKUP(tbl_vend_jun[[#This Row],[Produto]],produtos,5,0),"")</f>
        <v/>
      </c>
      <c r="I37" s="101" t="str">
        <f>IFERROR(tbl_vend_jun[[#This Row],[preço unitário]]*tbl_vend_jun[[#This Row],[Qtd]],"")</f>
        <v/>
      </c>
      <c r="J37" s="88"/>
      <c r="M37" s="90"/>
    </row>
    <row r="38" spans="1:13" x14ac:dyDescent="0.3">
      <c r="A38" s="98"/>
      <c r="B38" s="99"/>
      <c r="C38" s="100" t="str">
        <f>IFERROR(VLOOKUP(tbl_ent_jun[[#This Row],[Produto]],produtos,3,0),"")</f>
        <v/>
      </c>
      <c r="D38" s="101" t="str">
        <f>IFERROR(tbl_ent_jun[[#This Row],[preço unitário]]*tbl_ent_jun[[#This Row],[Qtd]],"")</f>
        <v/>
      </c>
      <c r="E38" s="88"/>
      <c r="F38" s="98"/>
      <c r="G38" s="98"/>
      <c r="H38" s="100" t="str">
        <f>IFERROR(VLOOKUP(tbl_vend_jun[[#This Row],[Produto]],produtos,5,0),"")</f>
        <v/>
      </c>
      <c r="I38" s="101" t="str">
        <f>IFERROR(tbl_vend_jun[[#This Row],[preço unitário]]*tbl_vend_jun[[#This Row],[Qtd]],"")</f>
        <v/>
      </c>
      <c r="J38" s="88"/>
      <c r="M38" s="90"/>
    </row>
    <row r="39" spans="1:13" x14ac:dyDescent="0.3">
      <c r="A39" s="98"/>
      <c r="B39" s="99"/>
      <c r="C39" s="100" t="str">
        <f>IFERROR(VLOOKUP(tbl_ent_jun[[#This Row],[Produto]],produtos,3,0),"")</f>
        <v/>
      </c>
      <c r="D39" s="101" t="str">
        <f>IFERROR(tbl_ent_jun[[#This Row],[preço unitário]]*tbl_ent_jun[[#This Row],[Qtd]],"")</f>
        <v/>
      </c>
      <c r="E39" s="88"/>
      <c r="F39" s="98"/>
      <c r="G39" s="98"/>
      <c r="H39" s="100" t="str">
        <f>IFERROR(VLOOKUP(tbl_vend_jun[[#This Row],[Produto]],produtos,5,0),"")</f>
        <v/>
      </c>
      <c r="I39" s="101" t="str">
        <f>IFERROR(tbl_vend_jun[[#This Row],[preço unitário]]*tbl_vend_jun[[#This Row],[Qtd]],"")</f>
        <v/>
      </c>
      <c r="J39" s="88"/>
      <c r="M39" s="90"/>
    </row>
    <row r="40" spans="1:13" x14ac:dyDescent="0.3">
      <c r="A40" s="98"/>
      <c r="B40" s="99"/>
      <c r="C40" s="100" t="str">
        <f>IFERROR(VLOOKUP(tbl_ent_jun[[#This Row],[Produto]],produtos,3,0),"")</f>
        <v/>
      </c>
      <c r="D40" s="101" t="str">
        <f>IFERROR(tbl_ent_jun[[#This Row],[preço unitário]]*tbl_ent_jun[[#This Row],[Qtd]],"")</f>
        <v/>
      </c>
      <c r="F40" s="98"/>
      <c r="G40" s="98"/>
      <c r="H40" s="100" t="str">
        <f>IFERROR(VLOOKUP(tbl_vend_jun[[#This Row],[Produto]],produtos,5,0),"")</f>
        <v/>
      </c>
      <c r="I40" s="101" t="str">
        <f>IFERROR(tbl_vend_jun[[#This Row],[preço unitário]]*tbl_vend_jun[[#This Row],[Qtd]],"")</f>
        <v/>
      </c>
      <c r="M40" s="90"/>
    </row>
    <row r="41" spans="1:13" x14ac:dyDescent="0.3">
      <c r="A41" s="98"/>
      <c r="B41" s="99"/>
      <c r="C41" s="100" t="str">
        <f>IFERROR(VLOOKUP(tbl_ent_jun[[#This Row],[Produto]],produtos,3,0),"")</f>
        <v/>
      </c>
      <c r="D41" s="101" t="str">
        <f>IFERROR(tbl_ent_jun[[#This Row],[preço unitário]]*tbl_ent_jun[[#This Row],[Qtd]],"")</f>
        <v/>
      </c>
      <c r="F41" s="98"/>
      <c r="G41" s="98"/>
      <c r="H41" s="100" t="str">
        <f>IFERROR(VLOOKUP(tbl_vend_jun[[#This Row],[Produto]],produtos,5,0),"")</f>
        <v/>
      </c>
      <c r="I41" s="101" t="str">
        <f>IFERROR(tbl_vend_jun[[#This Row],[preço unitário]]*tbl_vend_jun[[#This Row],[Qtd]],"")</f>
        <v/>
      </c>
      <c r="M41" s="90"/>
    </row>
    <row r="42" spans="1:13" x14ac:dyDescent="0.3">
      <c r="A42" s="98"/>
      <c r="B42" s="99"/>
      <c r="C42" s="100" t="str">
        <f>IFERROR(VLOOKUP(tbl_ent_jun[[#This Row],[Produto]],produtos,3,0),"")</f>
        <v/>
      </c>
      <c r="D42" s="101" t="str">
        <f>IFERROR(tbl_ent_jun[[#This Row],[preço unitário]]*tbl_ent_jun[[#This Row],[Qtd]],"")</f>
        <v/>
      </c>
      <c r="F42" s="98"/>
      <c r="G42" s="98"/>
      <c r="H42" s="100" t="str">
        <f>IFERROR(VLOOKUP(tbl_vend_jun[[#This Row],[Produto]],produtos,5,0),"")</f>
        <v/>
      </c>
      <c r="I42" s="101" t="str">
        <f>IFERROR(tbl_vend_jun[[#This Row],[preço unitário]]*tbl_vend_jun[[#This Row],[Qtd]],"")</f>
        <v/>
      </c>
      <c r="M42" s="90"/>
    </row>
    <row r="43" spans="1:13" x14ac:dyDescent="0.3">
      <c r="A43" s="98"/>
      <c r="B43" s="99"/>
      <c r="C43" s="100" t="str">
        <f>IFERROR(VLOOKUP(tbl_ent_jun[[#This Row],[Produto]],produtos,3,0),"")</f>
        <v/>
      </c>
      <c r="D43" s="101" t="str">
        <f>IFERROR(tbl_ent_jun[[#This Row],[preço unitário]]*tbl_ent_jun[[#This Row],[Qtd]],"")</f>
        <v/>
      </c>
      <c r="F43" s="98"/>
      <c r="G43" s="98"/>
      <c r="H43" s="100" t="str">
        <f>IFERROR(VLOOKUP(tbl_vend_jun[[#This Row],[Produto]],produtos,5,0),"")</f>
        <v/>
      </c>
      <c r="I43" s="101" t="str">
        <f>IFERROR(tbl_vend_jun[[#This Row],[preço unitário]]*tbl_vend_jun[[#This Row],[Qtd]],"")</f>
        <v/>
      </c>
      <c r="M43" s="90"/>
    </row>
    <row r="44" spans="1:13" x14ac:dyDescent="0.3">
      <c r="A44" s="98"/>
      <c r="B44" s="99"/>
      <c r="C44" s="100" t="str">
        <f>IFERROR(VLOOKUP(tbl_ent_jun[[#This Row],[Produto]],produtos,3,0),"")</f>
        <v/>
      </c>
      <c r="D44" s="101" t="str">
        <f>IFERROR(tbl_ent_jun[[#This Row],[preço unitário]]*tbl_ent_jun[[#This Row],[Qtd]],"")</f>
        <v/>
      </c>
      <c r="F44" s="98"/>
      <c r="G44" s="98"/>
      <c r="H44" s="100" t="str">
        <f>IFERROR(VLOOKUP(tbl_vend_jun[[#This Row],[Produto]],produtos,5,0),"")</f>
        <v/>
      </c>
      <c r="I44" s="101" t="str">
        <f>IFERROR(tbl_vend_jun[[#This Row],[preço unitário]]*tbl_vend_jun[[#This Row],[Qtd]],"")</f>
        <v/>
      </c>
      <c r="M44" s="90"/>
    </row>
    <row r="45" spans="1:13" x14ac:dyDescent="0.3">
      <c r="A45" s="98"/>
      <c r="B45" s="99"/>
      <c r="C45" s="100" t="str">
        <f>IFERROR(VLOOKUP(tbl_ent_jun[[#This Row],[Produto]],produtos,3,0),"")</f>
        <v/>
      </c>
      <c r="D45" s="101" t="str">
        <f>IFERROR(tbl_ent_jun[[#This Row],[preço unitário]]*tbl_ent_jun[[#This Row],[Qtd]],"")</f>
        <v/>
      </c>
      <c r="F45" s="98"/>
      <c r="G45" s="98"/>
      <c r="H45" s="100" t="str">
        <f>IFERROR(VLOOKUP(tbl_vend_jun[[#This Row],[Produto]],produtos,5,0),"")</f>
        <v/>
      </c>
      <c r="I45" s="101" t="str">
        <f>IFERROR(tbl_vend_jun[[#This Row],[preço unitário]]*tbl_vend_jun[[#This Row],[Qtd]],"")</f>
        <v/>
      </c>
      <c r="M45" s="90"/>
    </row>
    <row r="46" spans="1:13" x14ac:dyDescent="0.3">
      <c r="A46" s="98"/>
      <c r="B46" s="99"/>
      <c r="C46" s="100" t="str">
        <f>IFERROR(VLOOKUP(tbl_ent_jun[[#This Row],[Produto]],produtos,3,0),"")</f>
        <v/>
      </c>
      <c r="D46" s="101" t="str">
        <f>IFERROR(tbl_ent_jun[[#This Row],[preço unitário]]*tbl_ent_jun[[#This Row],[Qtd]],"")</f>
        <v/>
      </c>
      <c r="F46" s="98"/>
      <c r="G46" s="98"/>
      <c r="H46" s="100" t="str">
        <f>IFERROR(VLOOKUP(tbl_vend_jun[[#This Row],[Produto]],produtos,5,0),"")</f>
        <v/>
      </c>
      <c r="I46" s="101" t="str">
        <f>IFERROR(tbl_vend_jun[[#This Row],[preço unitário]]*tbl_vend_jun[[#This Row],[Qtd]],"")</f>
        <v/>
      </c>
      <c r="M46" s="90"/>
    </row>
    <row r="47" spans="1:13" x14ac:dyDescent="0.3">
      <c r="A47" s="98"/>
      <c r="B47" s="99"/>
      <c r="C47" s="100" t="str">
        <f>IFERROR(VLOOKUP(tbl_ent_jun[[#This Row],[Produto]],produtos,3,0),"")</f>
        <v/>
      </c>
      <c r="D47" s="101" t="str">
        <f>IFERROR(tbl_ent_jun[[#This Row],[preço unitário]]*tbl_ent_jun[[#This Row],[Qtd]],"")</f>
        <v/>
      </c>
      <c r="F47" s="98"/>
      <c r="G47" s="98"/>
      <c r="H47" s="100" t="str">
        <f>IFERROR(VLOOKUP(tbl_vend_jun[[#This Row],[Produto]],produtos,5,0),"")</f>
        <v/>
      </c>
      <c r="I47" s="101" t="str">
        <f>IFERROR(tbl_vend_jun[[#This Row],[preço unitário]]*tbl_vend_jun[[#This Row],[Qtd]],"")</f>
        <v/>
      </c>
      <c r="M47" s="90"/>
    </row>
    <row r="48" spans="1:13" x14ac:dyDescent="0.3">
      <c r="A48" s="98"/>
      <c r="B48" s="99"/>
      <c r="C48" s="100" t="str">
        <f>IFERROR(VLOOKUP(tbl_ent_jun[[#This Row],[Produto]],produtos,3,0),"")</f>
        <v/>
      </c>
      <c r="D48" s="101" t="str">
        <f>IFERROR(tbl_ent_jun[[#This Row],[preço unitário]]*tbl_ent_jun[[#This Row],[Qtd]],"")</f>
        <v/>
      </c>
      <c r="F48" s="98"/>
      <c r="G48" s="98"/>
      <c r="H48" s="100" t="str">
        <f>IFERROR(VLOOKUP(tbl_vend_jun[[#This Row],[Produto]],produtos,5,0),"")</f>
        <v/>
      </c>
      <c r="I48" s="101" t="str">
        <f>IFERROR(tbl_vend_jun[[#This Row],[preço unitário]]*tbl_vend_jun[[#This Row],[Qtd]],"")</f>
        <v/>
      </c>
      <c r="M48" s="90"/>
    </row>
    <row r="49" spans="1:13" x14ac:dyDescent="0.3">
      <c r="A49" s="98"/>
      <c r="B49" s="99"/>
      <c r="C49" s="100" t="str">
        <f>IFERROR(VLOOKUP(tbl_ent_jun[[#This Row],[Produto]],produtos,3,0),"")</f>
        <v/>
      </c>
      <c r="D49" s="101" t="str">
        <f>IFERROR(tbl_ent_jun[[#This Row],[preço unitário]]*tbl_ent_jun[[#This Row],[Qtd]],"")</f>
        <v/>
      </c>
      <c r="F49" s="98"/>
      <c r="G49" s="98"/>
      <c r="H49" s="100" t="str">
        <f>IFERROR(VLOOKUP(tbl_vend_jun[[#This Row],[Produto]],produtos,5,0),"")</f>
        <v/>
      </c>
      <c r="I49" s="101" t="str">
        <f>IFERROR(tbl_vend_jun[[#This Row],[preço unitário]]*tbl_vend_jun[[#This Row],[Qtd]],"")</f>
        <v/>
      </c>
      <c r="M49" s="90"/>
    </row>
    <row r="50" spans="1:13" x14ac:dyDescent="0.3">
      <c r="A50" s="98"/>
      <c r="B50" s="99"/>
      <c r="C50" s="100" t="str">
        <f>IFERROR(VLOOKUP(tbl_ent_jun[[#This Row],[Produto]],produtos,3,0),"")</f>
        <v/>
      </c>
      <c r="D50" s="101" t="str">
        <f>IFERROR(tbl_ent_jun[[#This Row],[preço unitário]]*tbl_ent_jun[[#This Row],[Qtd]],"")</f>
        <v/>
      </c>
      <c r="F50" s="98"/>
      <c r="G50" s="98"/>
      <c r="H50" s="100" t="str">
        <f>IFERROR(VLOOKUP(tbl_vend_jun[[#This Row],[Produto]],produtos,5,0),"")</f>
        <v/>
      </c>
      <c r="I50" s="101" t="str">
        <f>IFERROR(tbl_vend_jun[[#This Row],[preço unitário]]*tbl_vend_jun[[#This Row],[Qtd]],"")</f>
        <v/>
      </c>
      <c r="M50" s="90"/>
    </row>
    <row r="51" spans="1:13" x14ac:dyDescent="0.3">
      <c r="A51" s="98"/>
      <c r="B51" s="99"/>
      <c r="C51" s="100" t="str">
        <f>IFERROR(VLOOKUP(tbl_ent_jun[[#This Row],[Produto]],produtos,3,0),"")</f>
        <v/>
      </c>
      <c r="D51" s="101" t="str">
        <f>IFERROR(tbl_ent_jun[[#This Row],[preço unitário]]*tbl_ent_jun[[#This Row],[Qtd]],"")</f>
        <v/>
      </c>
      <c r="F51" s="98"/>
      <c r="G51" s="98"/>
      <c r="H51" s="100" t="str">
        <f>IFERROR(VLOOKUP(tbl_vend_jun[[#This Row],[Produto]],produtos,5,0),"")</f>
        <v/>
      </c>
      <c r="I51" s="101" t="str">
        <f>IFERROR(tbl_vend_jun[[#This Row],[preço unitário]]*tbl_vend_jun[[#This Row],[Qtd]],"")</f>
        <v/>
      </c>
      <c r="M51" s="90"/>
    </row>
    <row r="52" spans="1:13" x14ac:dyDescent="0.3">
      <c r="A52" s="98"/>
      <c r="B52" s="99"/>
      <c r="C52" s="100" t="str">
        <f>IFERROR(VLOOKUP(tbl_ent_jun[[#This Row],[Produto]],produtos,3,0),"")</f>
        <v/>
      </c>
      <c r="D52" s="101" t="str">
        <f>IFERROR(tbl_ent_jun[[#This Row],[preço unitário]]*tbl_ent_jun[[#This Row],[Qtd]],"")</f>
        <v/>
      </c>
      <c r="F52" s="98"/>
      <c r="G52" s="98"/>
      <c r="H52" s="100" t="str">
        <f>IFERROR(VLOOKUP(tbl_vend_jun[[#This Row],[Produto]],produtos,5,0),"")</f>
        <v/>
      </c>
      <c r="I52" s="101" t="str">
        <f>IFERROR(tbl_vend_jun[[#This Row],[preço unitário]]*tbl_vend_jun[[#This Row],[Qtd]],"")</f>
        <v/>
      </c>
      <c r="M52" s="90"/>
    </row>
    <row r="53" spans="1:13" x14ac:dyDescent="0.3">
      <c r="A53" s="98"/>
      <c r="B53" s="99"/>
      <c r="C53" s="100" t="str">
        <f>IFERROR(VLOOKUP(tbl_ent_jun[[#This Row],[Produto]],produtos,3,0),"")</f>
        <v/>
      </c>
      <c r="D53" s="101" t="str">
        <f>IFERROR(tbl_ent_jun[[#This Row],[preço unitário]]*tbl_ent_jun[[#This Row],[Qtd]],"")</f>
        <v/>
      </c>
      <c r="F53" s="98"/>
      <c r="G53" s="98"/>
      <c r="H53" s="100" t="str">
        <f>IFERROR(VLOOKUP(tbl_vend_jun[[#This Row],[Produto]],produtos,5,0),"")</f>
        <v/>
      </c>
      <c r="I53" s="101" t="str">
        <f>IFERROR(tbl_vend_jun[[#This Row],[preço unitário]]*tbl_vend_jun[[#This Row],[Qtd]],"")</f>
        <v/>
      </c>
      <c r="M53" s="90"/>
    </row>
    <row r="54" spans="1:13" x14ac:dyDescent="0.3">
      <c r="A54" s="98"/>
      <c r="B54" s="99"/>
      <c r="C54" s="100" t="str">
        <f>IFERROR(VLOOKUP(tbl_ent_jun[[#This Row],[Produto]],produtos,3,0),"")</f>
        <v/>
      </c>
      <c r="D54" s="101" t="str">
        <f>IFERROR(tbl_ent_jun[[#This Row],[preço unitário]]*tbl_ent_jun[[#This Row],[Qtd]],"")</f>
        <v/>
      </c>
      <c r="F54" s="98"/>
      <c r="G54" s="98"/>
      <c r="H54" s="100" t="str">
        <f>IFERROR(VLOOKUP(tbl_vend_jun[[#This Row],[Produto]],produtos,5,0),"")</f>
        <v/>
      </c>
      <c r="I54" s="101" t="str">
        <f>IFERROR(tbl_vend_jun[[#This Row],[preço unitário]]*tbl_vend_jun[[#This Row],[Qtd]],"")</f>
        <v/>
      </c>
      <c r="M54" s="90"/>
    </row>
    <row r="55" spans="1:13" x14ac:dyDescent="0.3">
      <c r="A55" s="98"/>
      <c r="B55" s="99"/>
      <c r="C55" s="100" t="str">
        <f>IFERROR(VLOOKUP(tbl_ent_jun[[#This Row],[Produto]],produtos,3,0),"")</f>
        <v/>
      </c>
      <c r="D55" s="101" t="str">
        <f>IFERROR(tbl_ent_jun[[#This Row],[preço unitário]]*tbl_ent_jun[[#This Row],[Qtd]],"")</f>
        <v/>
      </c>
      <c r="F55" s="98"/>
      <c r="G55" s="98"/>
      <c r="H55" s="100" t="str">
        <f>IFERROR(VLOOKUP(tbl_vend_jun[[#This Row],[Produto]],produtos,5,0),"")</f>
        <v/>
      </c>
      <c r="I55" s="101" t="str">
        <f>IFERROR(tbl_vend_jun[[#This Row],[preço unitário]]*tbl_vend_jun[[#This Row],[Qtd]],"")</f>
        <v/>
      </c>
      <c r="M55" s="90"/>
    </row>
    <row r="56" spans="1:13" x14ac:dyDescent="0.3">
      <c r="A56" s="98"/>
      <c r="B56" s="99"/>
      <c r="C56" s="100" t="str">
        <f>IFERROR(VLOOKUP(tbl_ent_jun[[#This Row],[Produto]],produtos,3,0),"")</f>
        <v/>
      </c>
      <c r="D56" s="101" t="str">
        <f>IFERROR(tbl_ent_jun[[#This Row],[preço unitário]]*tbl_ent_jun[[#This Row],[Qtd]],"")</f>
        <v/>
      </c>
      <c r="F56" s="98"/>
      <c r="G56" s="98"/>
      <c r="H56" s="100" t="str">
        <f>IFERROR(VLOOKUP(tbl_vend_jun[[#This Row],[Produto]],produtos,5,0),"")</f>
        <v/>
      </c>
      <c r="I56" s="101" t="str">
        <f>IFERROR(tbl_vend_jun[[#This Row],[preço unitário]]*tbl_vend_jun[[#This Row],[Qtd]],"")</f>
        <v/>
      </c>
      <c r="M56" s="90"/>
    </row>
    <row r="57" spans="1:13" x14ac:dyDescent="0.3">
      <c r="A57" s="98"/>
      <c r="B57" s="99"/>
      <c r="C57" s="100" t="str">
        <f>IFERROR(VLOOKUP(tbl_ent_jun[[#This Row],[Produto]],produtos,3,0),"")</f>
        <v/>
      </c>
      <c r="D57" s="101" t="str">
        <f>IFERROR(tbl_ent_jun[[#This Row],[preço unitário]]*tbl_ent_jun[[#This Row],[Qtd]],"")</f>
        <v/>
      </c>
      <c r="F57" s="98"/>
      <c r="G57" s="98"/>
      <c r="H57" s="100" t="str">
        <f>IFERROR(VLOOKUP(tbl_vend_jun[[#This Row],[Produto]],produtos,5,0),"")</f>
        <v/>
      </c>
      <c r="I57" s="101" t="str">
        <f>IFERROR(tbl_vend_jun[[#This Row],[preço unitário]]*tbl_vend_jun[[#This Row],[Qtd]],"")</f>
        <v/>
      </c>
      <c r="M57" s="90"/>
    </row>
    <row r="58" spans="1:13" x14ac:dyDescent="0.3">
      <c r="A58" s="98"/>
      <c r="B58" s="99"/>
      <c r="C58" s="100" t="str">
        <f>IFERROR(VLOOKUP(tbl_ent_jun[[#This Row],[Produto]],produtos,3,0),"")</f>
        <v/>
      </c>
      <c r="D58" s="101" t="str">
        <f>IFERROR(tbl_ent_jun[[#This Row],[preço unitário]]*tbl_ent_jun[[#This Row],[Qtd]],"")</f>
        <v/>
      </c>
      <c r="F58" s="98"/>
      <c r="G58" s="98"/>
      <c r="H58" s="100" t="str">
        <f>IFERROR(VLOOKUP(tbl_vend_jun[[#This Row],[Produto]],produtos,5,0),"")</f>
        <v/>
      </c>
      <c r="I58" s="101" t="str">
        <f>IFERROR(tbl_vend_jun[[#This Row],[preço unitário]]*tbl_vend_jun[[#This Row],[Qtd]],"")</f>
        <v/>
      </c>
      <c r="M58" s="90"/>
    </row>
    <row r="59" spans="1:13" x14ac:dyDescent="0.3">
      <c r="A59" s="98"/>
      <c r="B59" s="99"/>
      <c r="C59" s="100" t="str">
        <f>IFERROR(VLOOKUP(tbl_ent_jun[[#This Row],[Produto]],produtos,3,0),"")</f>
        <v/>
      </c>
      <c r="D59" s="101" t="str">
        <f>IFERROR(tbl_ent_jun[[#This Row],[preço unitário]]*tbl_ent_jun[[#This Row],[Qtd]],"")</f>
        <v/>
      </c>
      <c r="F59" s="98"/>
      <c r="G59" s="98"/>
      <c r="H59" s="100" t="str">
        <f>IFERROR(VLOOKUP(tbl_vend_jun[[#This Row],[Produto]],produtos,5,0),"")</f>
        <v/>
      </c>
      <c r="I59" s="101" t="str">
        <f>IFERROR(tbl_vend_jun[[#This Row],[preço unitário]]*tbl_vend_jun[[#This Row],[Qtd]],"")</f>
        <v/>
      </c>
      <c r="M59" s="90"/>
    </row>
    <row r="60" spans="1:13" x14ac:dyDescent="0.3">
      <c r="A60" s="98"/>
      <c r="B60" s="99"/>
      <c r="C60" s="100" t="str">
        <f>IFERROR(VLOOKUP(tbl_ent_jun[[#This Row],[Produto]],produtos,3,0),"")</f>
        <v/>
      </c>
      <c r="D60" s="101" t="str">
        <f>IFERROR(tbl_ent_jun[[#This Row],[preço unitário]]*tbl_ent_jun[[#This Row],[Qtd]],"")</f>
        <v/>
      </c>
      <c r="F60" s="98"/>
      <c r="G60" s="98"/>
      <c r="H60" s="100" t="str">
        <f>IFERROR(VLOOKUP(tbl_vend_jun[[#This Row],[Produto]],produtos,5,0),"")</f>
        <v/>
      </c>
      <c r="I60" s="101" t="str">
        <f>IFERROR(tbl_vend_jun[[#This Row],[preço unitário]]*tbl_vend_jun[[#This Row],[Qtd]],"")</f>
        <v/>
      </c>
      <c r="M60" s="90"/>
    </row>
    <row r="61" spans="1:13" x14ac:dyDescent="0.3">
      <c r="A61" s="98"/>
      <c r="B61" s="99"/>
      <c r="C61" s="100" t="str">
        <f>IFERROR(VLOOKUP(tbl_ent_jun[[#This Row],[Produto]],produtos,3,0),"")</f>
        <v/>
      </c>
      <c r="D61" s="101" t="str">
        <f>IFERROR(tbl_ent_jun[[#This Row],[preço unitário]]*tbl_ent_jun[[#This Row],[Qtd]],"")</f>
        <v/>
      </c>
      <c r="F61" s="98"/>
      <c r="G61" s="98"/>
      <c r="H61" s="100" t="str">
        <f>IFERROR(VLOOKUP(tbl_vend_jun[[#This Row],[Produto]],produtos,5,0),"")</f>
        <v/>
      </c>
      <c r="I61" s="101" t="str">
        <f>IFERROR(tbl_vend_jun[[#This Row],[preço unitário]]*tbl_vend_jun[[#This Row],[Qtd]],"")</f>
        <v/>
      </c>
      <c r="M61" s="90"/>
    </row>
    <row r="62" spans="1:13" x14ac:dyDescent="0.3">
      <c r="A62" s="98"/>
      <c r="B62" s="99"/>
      <c r="C62" s="100" t="str">
        <f>IFERROR(VLOOKUP(tbl_ent_jun[[#This Row],[Produto]],produtos,3,0),"")</f>
        <v/>
      </c>
      <c r="D62" s="101" t="str">
        <f>IFERROR(tbl_ent_jun[[#This Row],[preço unitário]]*tbl_ent_jun[[#This Row],[Qtd]],"")</f>
        <v/>
      </c>
      <c r="F62" s="98"/>
      <c r="G62" s="98"/>
      <c r="H62" s="100" t="str">
        <f>IFERROR(VLOOKUP(tbl_vend_jun[[#This Row],[Produto]],produtos,5,0),"")</f>
        <v/>
      </c>
      <c r="I62" s="101" t="str">
        <f>IFERROR(tbl_vend_jun[[#This Row],[preço unitário]]*tbl_vend_jun[[#This Row],[Qtd]],"")</f>
        <v/>
      </c>
      <c r="M62" s="90"/>
    </row>
    <row r="63" spans="1:13" x14ac:dyDescent="0.3">
      <c r="A63" s="98"/>
      <c r="B63" s="99"/>
      <c r="C63" s="100" t="str">
        <f>IFERROR(VLOOKUP(tbl_ent_jun[[#This Row],[Produto]],produtos,3,0),"")</f>
        <v/>
      </c>
      <c r="D63" s="101" t="str">
        <f>IFERROR(tbl_ent_jun[[#This Row],[preço unitário]]*tbl_ent_jun[[#This Row],[Qtd]],"")</f>
        <v/>
      </c>
      <c r="F63" s="98"/>
      <c r="G63" s="98"/>
      <c r="H63" s="100" t="str">
        <f>IFERROR(VLOOKUP(tbl_vend_jun[[#This Row],[Produto]],produtos,5,0),"")</f>
        <v/>
      </c>
      <c r="I63" s="101" t="str">
        <f>IFERROR(tbl_vend_jun[[#This Row],[preço unitário]]*tbl_vend_jun[[#This Row],[Qtd]],"")</f>
        <v/>
      </c>
      <c r="M63" s="90"/>
    </row>
    <row r="64" spans="1:13" x14ac:dyDescent="0.3">
      <c r="A64" s="98"/>
      <c r="B64" s="99"/>
      <c r="C64" s="100" t="str">
        <f>IFERROR(VLOOKUP(tbl_ent_jun[[#This Row],[Produto]],produtos,3,0),"")</f>
        <v/>
      </c>
      <c r="D64" s="101" t="str">
        <f>IFERROR(tbl_ent_jun[[#This Row],[preço unitário]]*tbl_ent_jun[[#This Row],[Qtd]],"")</f>
        <v/>
      </c>
      <c r="F64" s="98"/>
      <c r="G64" s="98"/>
      <c r="H64" s="100" t="str">
        <f>IFERROR(VLOOKUP(tbl_vend_jun[[#This Row],[Produto]],produtos,5,0),"")</f>
        <v/>
      </c>
      <c r="I64" s="101" t="str">
        <f>IFERROR(tbl_vend_jun[[#This Row],[preço unitário]]*tbl_vend_jun[[#This Row],[Qtd]],"")</f>
        <v/>
      </c>
      <c r="M64" s="90"/>
    </row>
    <row r="65" spans="1:13" x14ac:dyDescent="0.3">
      <c r="A65" s="98"/>
      <c r="B65" s="99"/>
      <c r="C65" s="100" t="str">
        <f>IFERROR(VLOOKUP(tbl_ent_jun[[#This Row],[Produto]],produtos,3,0),"")</f>
        <v/>
      </c>
      <c r="D65" s="101" t="str">
        <f>IFERROR(tbl_ent_jun[[#This Row],[preço unitário]]*tbl_ent_jun[[#This Row],[Qtd]],"")</f>
        <v/>
      </c>
      <c r="F65" s="98"/>
      <c r="G65" s="98"/>
      <c r="H65" s="100" t="str">
        <f>IFERROR(VLOOKUP(tbl_vend_jun[[#This Row],[Produto]],produtos,5,0),"")</f>
        <v/>
      </c>
      <c r="I65" s="101" t="str">
        <f>IFERROR(tbl_vend_jun[[#This Row],[preço unitário]]*tbl_vend_jun[[#This Row],[Qtd]],"")</f>
        <v/>
      </c>
      <c r="M65" s="90"/>
    </row>
    <row r="66" spans="1:13" x14ac:dyDescent="0.3">
      <c r="A66" s="98"/>
      <c r="B66" s="99"/>
      <c r="C66" s="100" t="str">
        <f>IFERROR(VLOOKUP(tbl_ent_jun[[#This Row],[Produto]],produtos,3,0),"")</f>
        <v/>
      </c>
      <c r="D66" s="101" t="str">
        <f>IFERROR(tbl_ent_jun[[#This Row],[preço unitário]]*tbl_ent_jun[[#This Row],[Qtd]],"")</f>
        <v/>
      </c>
      <c r="F66" s="98"/>
      <c r="G66" s="98"/>
      <c r="H66" s="100" t="str">
        <f>IFERROR(VLOOKUP(tbl_vend_jun[[#This Row],[Produto]],produtos,5,0),"")</f>
        <v/>
      </c>
      <c r="I66" s="101" t="str">
        <f>IFERROR(tbl_vend_jun[[#This Row],[preço unitário]]*tbl_vend_jun[[#This Row],[Qtd]],"")</f>
        <v/>
      </c>
      <c r="M66" s="90"/>
    </row>
    <row r="67" spans="1:13" x14ac:dyDescent="0.3">
      <c r="A67" s="98"/>
      <c r="B67" s="99"/>
      <c r="C67" s="100" t="str">
        <f>IFERROR(VLOOKUP(tbl_ent_jun[[#This Row],[Produto]],produtos,3,0),"")</f>
        <v/>
      </c>
      <c r="D67" s="101" t="str">
        <f>IFERROR(tbl_ent_jun[[#This Row],[preço unitário]]*tbl_ent_jun[[#This Row],[Qtd]],"")</f>
        <v/>
      </c>
      <c r="F67" s="98"/>
      <c r="G67" s="98"/>
      <c r="H67" s="100" t="str">
        <f>IFERROR(VLOOKUP(tbl_vend_jun[[#This Row],[Produto]],produtos,5,0),"")</f>
        <v/>
      </c>
      <c r="I67" s="101" t="str">
        <f>IFERROR(tbl_vend_jun[[#This Row],[preço unitário]]*tbl_vend_jun[[#This Row],[Qtd]],"")</f>
        <v/>
      </c>
      <c r="M67" s="90"/>
    </row>
    <row r="68" spans="1:13" x14ac:dyDescent="0.3">
      <c r="A68" s="98"/>
      <c r="B68" s="99"/>
      <c r="C68" s="100" t="str">
        <f>IFERROR(VLOOKUP(tbl_ent_jun[[#This Row],[Produto]],produtos,3,0),"")</f>
        <v/>
      </c>
      <c r="D68" s="101" t="str">
        <f>IFERROR(tbl_ent_jun[[#This Row],[preço unitário]]*tbl_ent_jun[[#This Row],[Qtd]],"")</f>
        <v/>
      </c>
      <c r="F68" s="98"/>
      <c r="G68" s="98"/>
      <c r="H68" s="100" t="str">
        <f>IFERROR(VLOOKUP(tbl_vend_jun[[#This Row],[Produto]],produtos,5,0),"")</f>
        <v/>
      </c>
      <c r="I68" s="101" t="str">
        <f>IFERROR(tbl_vend_jun[[#This Row],[preço unitário]]*tbl_vend_jun[[#This Row],[Qtd]],"")</f>
        <v/>
      </c>
      <c r="M68" s="90"/>
    </row>
    <row r="69" spans="1:13" x14ac:dyDescent="0.3">
      <c r="A69" s="98"/>
      <c r="B69" s="99"/>
      <c r="C69" s="100" t="str">
        <f>IFERROR(VLOOKUP(tbl_ent_jun[[#This Row],[Produto]],produtos,3,0),"")</f>
        <v/>
      </c>
      <c r="D69" s="101" t="str">
        <f>IFERROR(tbl_ent_jun[[#This Row],[preço unitário]]*tbl_ent_jun[[#This Row],[Qtd]],"")</f>
        <v/>
      </c>
      <c r="F69" s="98"/>
      <c r="G69" s="98"/>
      <c r="H69" s="100" t="str">
        <f>IFERROR(VLOOKUP(tbl_vend_jun[[#This Row],[Produto]],produtos,5,0),"")</f>
        <v/>
      </c>
      <c r="I69" s="101" t="str">
        <f>IFERROR(tbl_vend_jun[[#This Row],[preço unitário]]*tbl_vend_jun[[#This Row],[Qtd]],"")</f>
        <v/>
      </c>
      <c r="M69" s="90"/>
    </row>
    <row r="70" spans="1:13" x14ac:dyDescent="0.3">
      <c r="A70" s="98"/>
      <c r="B70" s="99"/>
      <c r="C70" s="100" t="str">
        <f>IFERROR(VLOOKUP(tbl_ent_jun[[#This Row],[Produto]],produtos,3,0),"")</f>
        <v/>
      </c>
      <c r="D70" s="101" t="str">
        <f>IFERROR(tbl_ent_jun[[#This Row],[preço unitário]]*tbl_ent_jun[[#This Row],[Qtd]],"")</f>
        <v/>
      </c>
      <c r="F70" s="98"/>
      <c r="G70" s="98"/>
      <c r="H70" s="100" t="str">
        <f>IFERROR(VLOOKUP(tbl_vend_jun[[#This Row],[Produto]],produtos,5,0),"")</f>
        <v/>
      </c>
      <c r="I70" s="101" t="str">
        <f>IFERROR(tbl_vend_jun[[#This Row],[preço unitário]]*tbl_vend_jun[[#This Row],[Qtd]],"")</f>
        <v/>
      </c>
      <c r="M70" s="90"/>
    </row>
    <row r="71" spans="1:13" x14ac:dyDescent="0.3">
      <c r="A71" s="98"/>
      <c r="B71" s="99"/>
      <c r="C71" s="100" t="str">
        <f>IFERROR(VLOOKUP(tbl_ent_jun[[#This Row],[Produto]],produtos,3,0),"")</f>
        <v/>
      </c>
      <c r="D71" s="101" t="str">
        <f>IFERROR(tbl_ent_jun[[#This Row],[preço unitário]]*tbl_ent_jun[[#This Row],[Qtd]],"")</f>
        <v/>
      </c>
      <c r="F71" s="98"/>
      <c r="G71" s="98"/>
      <c r="H71" s="100" t="str">
        <f>IFERROR(VLOOKUP(tbl_vend_jun[[#This Row],[Produto]],produtos,5,0),"")</f>
        <v/>
      </c>
      <c r="I71" s="101" t="str">
        <f>IFERROR(tbl_vend_jun[[#This Row],[preço unitário]]*tbl_vend_jun[[#This Row],[Qtd]],"")</f>
        <v/>
      </c>
      <c r="M71" s="90"/>
    </row>
    <row r="72" spans="1:13" x14ac:dyDescent="0.3">
      <c r="A72" s="98"/>
      <c r="B72" s="99"/>
      <c r="C72" s="100" t="str">
        <f>IFERROR(VLOOKUP(tbl_ent_jun[[#This Row],[Produto]],produtos,3,0),"")</f>
        <v/>
      </c>
      <c r="D72" s="101" t="str">
        <f>IFERROR(tbl_ent_jun[[#This Row],[preço unitário]]*tbl_ent_jun[[#This Row],[Qtd]],"")</f>
        <v/>
      </c>
      <c r="F72" s="98"/>
      <c r="G72" s="98"/>
      <c r="H72" s="100" t="str">
        <f>IFERROR(VLOOKUP(tbl_vend_jun[[#This Row],[Produto]],produtos,5,0),"")</f>
        <v/>
      </c>
      <c r="I72" s="101" t="str">
        <f>IFERROR(tbl_vend_jun[[#This Row],[preço unitário]]*tbl_vend_jun[[#This Row],[Qtd]],"")</f>
        <v/>
      </c>
      <c r="M72" s="90"/>
    </row>
    <row r="73" spans="1:13" x14ac:dyDescent="0.3">
      <c r="A73" s="98"/>
      <c r="B73" s="99"/>
      <c r="C73" s="100" t="str">
        <f>IFERROR(VLOOKUP(tbl_ent_jun[[#This Row],[Produto]],produtos,3,0),"")</f>
        <v/>
      </c>
      <c r="D73" s="101" t="str">
        <f>IFERROR(tbl_ent_jun[[#This Row],[preço unitário]]*tbl_ent_jun[[#This Row],[Qtd]],"")</f>
        <v/>
      </c>
      <c r="F73" s="98"/>
      <c r="G73" s="98"/>
      <c r="H73" s="100" t="str">
        <f>IFERROR(VLOOKUP(tbl_vend_jun[[#This Row],[Produto]],produtos,5,0),"")</f>
        <v/>
      </c>
      <c r="I73" s="101" t="str">
        <f>IFERROR(tbl_vend_jun[[#This Row],[preço unitário]]*tbl_vend_jun[[#This Row],[Qtd]],"")</f>
        <v/>
      </c>
      <c r="M73" s="90"/>
    </row>
    <row r="74" spans="1:13" x14ac:dyDescent="0.3">
      <c r="A74" s="98"/>
      <c r="B74" s="99"/>
      <c r="C74" s="100" t="str">
        <f>IFERROR(VLOOKUP(tbl_ent_jun[[#This Row],[Produto]],produtos,3,0),"")</f>
        <v/>
      </c>
      <c r="D74" s="101" t="str">
        <f>IFERROR(tbl_ent_jun[[#This Row],[preço unitário]]*tbl_ent_jun[[#This Row],[Qtd]],"")</f>
        <v/>
      </c>
      <c r="F74" s="98"/>
      <c r="G74" s="98"/>
      <c r="H74" s="100" t="str">
        <f>IFERROR(VLOOKUP(tbl_vend_jun[[#This Row],[Produto]],produtos,5,0),"")</f>
        <v/>
      </c>
      <c r="I74" s="101" t="str">
        <f>IFERROR(tbl_vend_jun[[#This Row],[preço unitário]]*tbl_vend_jun[[#This Row],[Qtd]],"")</f>
        <v/>
      </c>
      <c r="M74" s="90"/>
    </row>
    <row r="75" spans="1:13" x14ac:dyDescent="0.3">
      <c r="A75" s="98"/>
      <c r="B75" s="99"/>
      <c r="C75" s="100" t="str">
        <f>IFERROR(VLOOKUP(tbl_ent_jun[[#This Row],[Produto]],produtos,3,0),"")</f>
        <v/>
      </c>
      <c r="D75" s="101" t="str">
        <f>IFERROR(tbl_ent_jun[[#This Row],[preço unitário]]*tbl_ent_jun[[#This Row],[Qtd]],"")</f>
        <v/>
      </c>
      <c r="F75" s="98"/>
      <c r="G75" s="98"/>
      <c r="H75" s="100" t="str">
        <f>IFERROR(VLOOKUP(tbl_vend_jun[[#This Row],[Produto]],produtos,5,0),"")</f>
        <v/>
      </c>
      <c r="I75" s="101" t="str">
        <f>IFERROR(tbl_vend_jun[[#This Row],[preço unitário]]*tbl_vend_jun[[#This Row],[Qtd]],"")</f>
        <v/>
      </c>
      <c r="M75" s="90"/>
    </row>
    <row r="76" spans="1:13" x14ac:dyDescent="0.3">
      <c r="A76" s="98"/>
      <c r="B76" s="99"/>
      <c r="C76" s="100" t="str">
        <f>IFERROR(VLOOKUP(tbl_ent_jun[[#This Row],[Produto]],produtos,3,0),"")</f>
        <v/>
      </c>
      <c r="D76" s="101" t="str">
        <f>IFERROR(tbl_ent_jun[[#This Row],[preço unitário]]*tbl_ent_jun[[#This Row],[Qtd]],"")</f>
        <v/>
      </c>
      <c r="F76" s="98"/>
      <c r="G76" s="98"/>
      <c r="H76" s="100" t="str">
        <f>IFERROR(VLOOKUP(tbl_vend_jun[[#This Row],[Produto]],produtos,5,0),"")</f>
        <v/>
      </c>
      <c r="I76" s="101" t="str">
        <f>IFERROR(tbl_vend_jun[[#This Row],[preço unitário]]*tbl_vend_jun[[#This Row],[Qtd]],"")</f>
        <v/>
      </c>
      <c r="M76" s="90"/>
    </row>
    <row r="77" spans="1:13" x14ac:dyDescent="0.3">
      <c r="A77" s="98"/>
      <c r="B77" s="99"/>
      <c r="C77" s="100" t="str">
        <f>IFERROR(VLOOKUP(tbl_ent_jun[[#This Row],[Produto]],produtos,3,0),"")</f>
        <v/>
      </c>
      <c r="D77" s="101" t="str">
        <f>IFERROR(tbl_ent_jun[[#This Row],[preço unitário]]*tbl_ent_jun[[#This Row],[Qtd]],"")</f>
        <v/>
      </c>
      <c r="F77" s="98"/>
      <c r="G77" s="98"/>
      <c r="H77" s="100" t="str">
        <f>IFERROR(VLOOKUP(tbl_vend_jun[[#This Row],[Produto]],produtos,5,0),"")</f>
        <v/>
      </c>
      <c r="I77" s="101" t="str">
        <f>IFERROR(tbl_vend_jun[[#This Row],[preço unitário]]*tbl_vend_jun[[#This Row],[Qtd]],"")</f>
        <v/>
      </c>
      <c r="M77" s="90"/>
    </row>
    <row r="78" spans="1:13" x14ac:dyDescent="0.3">
      <c r="A78" s="98"/>
      <c r="B78" s="99"/>
      <c r="C78" s="100" t="str">
        <f>IFERROR(VLOOKUP(tbl_ent_jun[[#This Row],[Produto]],produtos,3,0),"")</f>
        <v/>
      </c>
      <c r="D78" s="101" t="str">
        <f>IFERROR(tbl_ent_jun[[#This Row],[preço unitário]]*tbl_ent_jun[[#This Row],[Qtd]],"")</f>
        <v/>
      </c>
      <c r="F78" s="98"/>
      <c r="G78" s="98"/>
      <c r="H78" s="100" t="str">
        <f>IFERROR(VLOOKUP(tbl_vend_jun[[#This Row],[Produto]],produtos,5,0),"")</f>
        <v/>
      </c>
      <c r="I78" s="101" t="str">
        <f>IFERROR(tbl_vend_jun[[#This Row],[preço unitário]]*tbl_vend_jun[[#This Row],[Qtd]],"")</f>
        <v/>
      </c>
      <c r="M78" s="90"/>
    </row>
    <row r="79" spans="1:13" x14ac:dyDescent="0.3">
      <c r="A79" s="98"/>
      <c r="B79" s="99"/>
      <c r="C79" s="100" t="str">
        <f>IFERROR(VLOOKUP(tbl_ent_jun[[#This Row],[Produto]],produtos,3,0),"")</f>
        <v/>
      </c>
      <c r="D79" s="101" t="str">
        <f>IFERROR(tbl_ent_jun[[#This Row],[preço unitário]]*tbl_ent_jun[[#This Row],[Qtd]],"")</f>
        <v/>
      </c>
      <c r="F79" s="98"/>
      <c r="G79" s="98"/>
      <c r="H79" s="100" t="str">
        <f>IFERROR(VLOOKUP(tbl_vend_jun[[#This Row],[Produto]],produtos,5,0),"")</f>
        <v/>
      </c>
      <c r="I79" s="101" t="str">
        <f>IFERROR(tbl_vend_jun[[#This Row],[preço unitário]]*tbl_vend_jun[[#This Row],[Qtd]],"")</f>
        <v/>
      </c>
      <c r="M79" s="90"/>
    </row>
    <row r="80" spans="1:13" x14ac:dyDescent="0.3">
      <c r="A80" s="98"/>
      <c r="B80" s="99"/>
      <c r="C80" s="100" t="str">
        <f>IFERROR(VLOOKUP(tbl_ent_jun[[#This Row],[Produto]],produtos,3,0),"")</f>
        <v/>
      </c>
      <c r="D80" s="101" t="str">
        <f>IFERROR(tbl_ent_jun[[#This Row],[preço unitário]]*tbl_ent_jun[[#This Row],[Qtd]],"")</f>
        <v/>
      </c>
      <c r="F80" s="98"/>
      <c r="G80" s="98"/>
      <c r="H80" s="100" t="str">
        <f>IFERROR(VLOOKUP(tbl_vend_jun[[#This Row],[Produto]],produtos,5,0),"")</f>
        <v/>
      </c>
      <c r="I80" s="101" t="str">
        <f>IFERROR(tbl_vend_jun[[#This Row],[preço unitário]]*tbl_vend_jun[[#This Row],[Qtd]],"")</f>
        <v/>
      </c>
      <c r="M80" s="90"/>
    </row>
    <row r="81" spans="1:13" x14ac:dyDescent="0.3">
      <c r="A81" s="98"/>
      <c r="B81" s="99"/>
      <c r="C81" s="100" t="str">
        <f>IFERROR(VLOOKUP(tbl_ent_jun[[#This Row],[Produto]],produtos,3,0),"")</f>
        <v/>
      </c>
      <c r="D81" s="101" t="str">
        <f>IFERROR(tbl_ent_jun[[#This Row],[preço unitário]]*tbl_ent_jun[[#This Row],[Qtd]],"")</f>
        <v/>
      </c>
      <c r="F81" s="98"/>
      <c r="G81" s="98"/>
      <c r="H81" s="100" t="str">
        <f>IFERROR(VLOOKUP(tbl_vend_jun[[#This Row],[Produto]],produtos,5,0),"")</f>
        <v/>
      </c>
      <c r="I81" s="101" t="str">
        <f>IFERROR(tbl_vend_jun[[#This Row],[preço unitário]]*tbl_vend_jun[[#This Row],[Qtd]],"")</f>
        <v/>
      </c>
      <c r="M81" s="90"/>
    </row>
    <row r="82" spans="1:13" x14ac:dyDescent="0.3">
      <c r="A82" s="98"/>
      <c r="B82" s="99"/>
      <c r="C82" s="100" t="str">
        <f>IFERROR(VLOOKUP(tbl_ent_jun[[#This Row],[Produto]],produtos,3,0),"")</f>
        <v/>
      </c>
      <c r="D82" s="101" t="str">
        <f>IFERROR(tbl_ent_jun[[#This Row],[preço unitário]]*tbl_ent_jun[[#This Row],[Qtd]],"")</f>
        <v/>
      </c>
      <c r="F82" s="98"/>
      <c r="G82" s="98"/>
      <c r="H82" s="100" t="str">
        <f>IFERROR(VLOOKUP(tbl_vend_jun[[#This Row],[Produto]],produtos,5,0),"")</f>
        <v/>
      </c>
      <c r="I82" s="101" t="str">
        <f>IFERROR(tbl_vend_jun[[#This Row],[preço unitário]]*tbl_vend_jun[[#This Row],[Qtd]],"")</f>
        <v/>
      </c>
      <c r="M82" s="90"/>
    </row>
    <row r="83" spans="1:13" x14ac:dyDescent="0.3">
      <c r="A83" s="98"/>
      <c r="B83" s="99"/>
      <c r="C83" s="100" t="str">
        <f>IFERROR(VLOOKUP(tbl_ent_jun[[#This Row],[Produto]],produtos,3,0),"")</f>
        <v/>
      </c>
      <c r="D83" s="101" t="str">
        <f>IFERROR(tbl_ent_jun[[#This Row],[preço unitário]]*tbl_ent_jun[[#This Row],[Qtd]],"")</f>
        <v/>
      </c>
      <c r="F83" s="98"/>
      <c r="G83" s="98"/>
      <c r="H83" s="100" t="str">
        <f>IFERROR(VLOOKUP(tbl_vend_jun[[#This Row],[Produto]],produtos,5,0),"")</f>
        <v/>
      </c>
      <c r="I83" s="101" t="str">
        <f>IFERROR(tbl_vend_jun[[#This Row],[preço unitário]]*tbl_vend_jun[[#This Row],[Qtd]],"")</f>
        <v/>
      </c>
      <c r="M83" s="90"/>
    </row>
    <row r="84" spans="1:13" x14ac:dyDescent="0.3">
      <c r="A84" s="98"/>
      <c r="B84" s="99"/>
      <c r="C84" s="100" t="str">
        <f>IFERROR(VLOOKUP(tbl_ent_jun[[#This Row],[Produto]],produtos,3,0),"")</f>
        <v/>
      </c>
      <c r="D84" s="101" t="str">
        <f>IFERROR(tbl_ent_jun[[#This Row],[preço unitário]]*tbl_ent_jun[[#This Row],[Qtd]],"")</f>
        <v/>
      </c>
      <c r="F84" s="98"/>
      <c r="G84" s="98"/>
      <c r="H84" s="100" t="str">
        <f>IFERROR(VLOOKUP(tbl_vend_jun[[#This Row],[Produto]],produtos,5,0),"")</f>
        <v/>
      </c>
      <c r="I84" s="101" t="str">
        <f>IFERROR(tbl_vend_jun[[#This Row],[preço unitário]]*tbl_vend_jun[[#This Row],[Qtd]],"")</f>
        <v/>
      </c>
      <c r="M84" s="90"/>
    </row>
    <row r="85" spans="1:13" x14ac:dyDescent="0.3">
      <c r="A85" s="98"/>
      <c r="B85" s="99"/>
      <c r="C85" s="100" t="str">
        <f>IFERROR(VLOOKUP(tbl_ent_jun[[#This Row],[Produto]],produtos,3,0),"")</f>
        <v/>
      </c>
      <c r="D85" s="101" t="str">
        <f>IFERROR(tbl_ent_jun[[#This Row],[preço unitário]]*tbl_ent_jun[[#This Row],[Qtd]],"")</f>
        <v/>
      </c>
      <c r="F85" s="98"/>
      <c r="G85" s="98"/>
      <c r="H85" s="100" t="str">
        <f>IFERROR(VLOOKUP(tbl_vend_jun[[#This Row],[Produto]],produtos,5,0),"")</f>
        <v/>
      </c>
      <c r="I85" s="101" t="str">
        <f>IFERROR(tbl_vend_jun[[#This Row],[preço unitário]]*tbl_vend_jun[[#This Row],[Qtd]],"")</f>
        <v/>
      </c>
      <c r="M85" s="90"/>
    </row>
    <row r="86" spans="1:13" x14ac:dyDescent="0.3">
      <c r="A86" s="98"/>
      <c r="B86" s="99"/>
      <c r="C86" s="100" t="str">
        <f>IFERROR(VLOOKUP(tbl_ent_jun[[#This Row],[Produto]],produtos,3,0),"")</f>
        <v/>
      </c>
      <c r="D86" s="101" t="str">
        <f>IFERROR(tbl_ent_jun[[#This Row],[preço unitário]]*tbl_ent_jun[[#This Row],[Qtd]],"")</f>
        <v/>
      </c>
      <c r="F86" s="98"/>
      <c r="G86" s="98"/>
      <c r="H86" s="100" t="str">
        <f>IFERROR(VLOOKUP(tbl_vend_jun[[#This Row],[Produto]],produtos,5,0),"")</f>
        <v/>
      </c>
      <c r="I86" s="101" t="str">
        <f>IFERROR(tbl_vend_jun[[#This Row],[preço unitário]]*tbl_vend_jun[[#This Row],[Qtd]],"")</f>
        <v/>
      </c>
      <c r="M86" s="90"/>
    </row>
    <row r="87" spans="1:13" x14ac:dyDescent="0.3">
      <c r="A87" s="98"/>
      <c r="B87" s="99"/>
      <c r="C87" s="100" t="str">
        <f>IFERROR(VLOOKUP(tbl_ent_jun[[#This Row],[Produto]],produtos,3,0),"")</f>
        <v/>
      </c>
      <c r="D87" s="101" t="str">
        <f>IFERROR(tbl_ent_jun[[#This Row],[preço unitário]]*tbl_ent_jun[[#This Row],[Qtd]],"")</f>
        <v/>
      </c>
      <c r="F87" s="98"/>
      <c r="G87" s="98"/>
      <c r="H87" s="100" t="str">
        <f>IFERROR(VLOOKUP(tbl_vend_jun[[#This Row],[Produto]],produtos,5,0),"")</f>
        <v/>
      </c>
      <c r="I87" s="101" t="str">
        <f>IFERROR(tbl_vend_jun[[#This Row],[preço unitário]]*tbl_vend_jun[[#This Row],[Qtd]],"")</f>
        <v/>
      </c>
      <c r="M87" s="90"/>
    </row>
    <row r="88" spans="1:13" x14ac:dyDescent="0.3">
      <c r="A88" s="98"/>
      <c r="B88" s="99"/>
      <c r="C88" s="100" t="str">
        <f>IFERROR(VLOOKUP(tbl_ent_jun[[#This Row],[Produto]],produtos,3,0),"")</f>
        <v/>
      </c>
      <c r="D88" s="101" t="str">
        <f>IFERROR(tbl_ent_jun[[#This Row],[preço unitário]]*tbl_ent_jun[[#This Row],[Qtd]],"")</f>
        <v/>
      </c>
      <c r="F88" s="98"/>
      <c r="G88" s="98"/>
      <c r="H88" s="100" t="str">
        <f>IFERROR(VLOOKUP(tbl_vend_jun[[#This Row],[Produto]],produtos,5,0),"")</f>
        <v/>
      </c>
      <c r="I88" s="101" t="str">
        <f>IFERROR(tbl_vend_jun[[#This Row],[preço unitário]]*tbl_vend_jun[[#This Row],[Qtd]],"")</f>
        <v/>
      </c>
      <c r="M88" s="90"/>
    </row>
    <row r="89" spans="1:13" x14ac:dyDescent="0.3">
      <c r="A89" s="98"/>
      <c r="B89" s="99"/>
      <c r="C89" s="100" t="str">
        <f>IFERROR(VLOOKUP(tbl_ent_jun[[#This Row],[Produto]],produtos,3,0),"")</f>
        <v/>
      </c>
      <c r="D89" s="101" t="str">
        <f>IFERROR(tbl_ent_jun[[#This Row],[preço unitário]]*tbl_ent_jun[[#This Row],[Qtd]],"")</f>
        <v/>
      </c>
      <c r="F89" s="98"/>
      <c r="G89" s="98"/>
      <c r="H89" s="100" t="str">
        <f>IFERROR(VLOOKUP(tbl_vend_jun[[#This Row],[Produto]],produtos,5,0),"")</f>
        <v/>
      </c>
      <c r="I89" s="101" t="str">
        <f>IFERROR(tbl_vend_jun[[#This Row],[preço unitário]]*tbl_vend_jun[[#This Row],[Qtd]],"")</f>
        <v/>
      </c>
      <c r="M89" s="90"/>
    </row>
    <row r="90" spans="1:13" x14ac:dyDescent="0.3">
      <c r="A90" s="98"/>
      <c r="B90" s="99"/>
      <c r="C90" s="100" t="str">
        <f>IFERROR(VLOOKUP(tbl_ent_jun[[#This Row],[Produto]],produtos,3,0),"")</f>
        <v/>
      </c>
      <c r="D90" s="101" t="str">
        <f>IFERROR(tbl_ent_jun[[#This Row],[preço unitário]]*tbl_ent_jun[[#This Row],[Qtd]],"")</f>
        <v/>
      </c>
      <c r="F90" s="98"/>
      <c r="G90" s="98"/>
      <c r="H90" s="100" t="str">
        <f>IFERROR(VLOOKUP(tbl_vend_jun[[#This Row],[Produto]],produtos,5,0),"")</f>
        <v/>
      </c>
      <c r="I90" s="101" t="str">
        <f>IFERROR(tbl_vend_jun[[#This Row],[preço unitário]]*tbl_vend_jun[[#This Row],[Qtd]],"")</f>
        <v/>
      </c>
      <c r="M90" s="90"/>
    </row>
    <row r="91" spans="1:13" x14ac:dyDescent="0.3">
      <c r="A91" s="98"/>
      <c r="B91" s="99"/>
      <c r="C91" s="100" t="str">
        <f>IFERROR(VLOOKUP(tbl_ent_jun[[#This Row],[Produto]],produtos,3,0),"")</f>
        <v/>
      </c>
      <c r="D91" s="101" t="str">
        <f>IFERROR(tbl_ent_jun[[#This Row],[preço unitário]]*tbl_ent_jun[[#This Row],[Qtd]],"")</f>
        <v/>
      </c>
      <c r="F91" s="98"/>
      <c r="G91" s="98"/>
      <c r="H91" s="100" t="str">
        <f>IFERROR(VLOOKUP(tbl_vend_jun[[#This Row],[Produto]],produtos,5,0),"")</f>
        <v/>
      </c>
      <c r="I91" s="101" t="str">
        <f>IFERROR(tbl_vend_jun[[#This Row],[preço unitário]]*tbl_vend_jun[[#This Row],[Qtd]],"")</f>
        <v/>
      </c>
      <c r="M91" s="90"/>
    </row>
    <row r="92" spans="1:13" x14ac:dyDescent="0.3">
      <c r="A92" s="98"/>
      <c r="B92" s="99"/>
      <c r="C92" s="100" t="str">
        <f>IFERROR(VLOOKUP(tbl_ent_jun[[#This Row],[Produto]],produtos,3,0),"")</f>
        <v/>
      </c>
      <c r="D92" s="101" t="str">
        <f>IFERROR(tbl_ent_jun[[#This Row],[preço unitário]]*tbl_ent_jun[[#This Row],[Qtd]],"")</f>
        <v/>
      </c>
      <c r="F92" s="98"/>
      <c r="G92" s="98"/>
      <c r="H92" s="100" t="str">
        <f>IFERROR(VLOOKUP(tbl_vend_jun[[#This Row],[Produto]],produtos,5,0),"")</f>
        <v/>
      </c>
      <c r="I92" s="101" t="str">
        <f>IFERROR(tbl_vend_jun[[#This Row],[preço unitário]]*tbl_vend_jun[[#This Row],[Qtd]],"")</f>
        <v/>
      </c>
      <c r="M92" s="90"/>
    </row>
    <row r="93" spans="1:13" x14ac:dyDescent="0.3">
      <c r="A93" s="98"/>
      <c r="B93" s="99"/>
      <c r="C93" s="100" t="str">
        <f>IFERROR(VLOOKUP(tbl_ent_jun[[#This Row],[Produto]],produtos,3,0),"")</f>
        <v/>
      </c>
      <c r="D93" s="101" t="str">
        <f>IFERROR(tbl_ent_jun[[#This Row],[preço unitário]]*tbl_ent_jun[[#This Row],[Qtd]],"")</f>
        <v/>
      </c>
      <c r="F93" s="98"/>
      <c r="G93" s="98"/>
      <c r="H93" s="100" t="str">
        <f>IFERROR(VLOOKUP(tbl_vend_jun[[#This Row],[Produto]],produtos,5,0),"")</f>
        <v/>
      </c>
      <c r="I93" s="101" t="str">
        <f>IFERROR(tbl_vend_jun[[#This Row],[preço unitário]]*tbl_vend_jun[[#This Row],[Qtd]],"")</f>
        <v/>
      </c>
      <c r="M93" s="90"/>
    </row>
    <row r="94" spans="1:13" x14ac:dyDescent="0.3">
      <c r="A94" s="98"/>
      <c r="B94" s="99"/>
      <c r="C94" s="100" t="str">
        <f>IFERROR(VLOOKUP(tbl_ent_jun[[#This Row],[Produto]],produtos,3,0),"")</f>
        <v/>
      </c>
      <c r="D94" s="101" t="str">
        <f>IFERROR(tbl_ent_jun[[#This Row],[preço unitário]]*tbl_ent_jun[[#This Row],[Qtd]],"")</f>
        <v/>
      </c>
      <c r="F94" s="98"/>
      <c r="G94" s="98"/>
      <c r="H94" s="100" t="str">
        <f>IFERROR(VLOOKUP(tbl_vend_jun[[#This Row],[Produto]],produtos,5,0),"")</f>
        <v/>
      </c>
      <c r="I94" s="101" t="str">
        <f>IFERROR(tbl_vend_jun[[#This Row],[preço unitário]]*tbl_vend_jun[[#This Row],[Qtd]],"")</f>
        <v/>
      </c>
      <c r="M94" s="90"/>
    </row>
    <row r="95" spans="1:13" x14ac:dyDescent="0.3">
      <c r="A95" s="98"/>
      <c r="B95" s="99"/>
      <c r="C95" s="100" t="str">
        <f>IFERROR(VLOOKUP(tbl_ent_jun[[#This Row],[Produto]],produtos,3,0),"")</f>
        <v/>
      </c>
      <c r="D95" s="101" t="str">
        <f>IFERROR(tbl_ent_jun[[#This Row],[preço unitário]]*tbl_ent_jun[[#This Row],[Qtd]],"")</f>
        <v/>
      </c>
      <c r="F95" s="98"/>
      <c r="G95" s="98"/>
      <c r="H95" s="100" t="str">
        <f>IFERROR(VLOOKUP(tbl_vend_jun[[#This Row],[Produto]],produtos,5,0),"")</f>
        <v/>
      </c>
      <c r="I95" s="101" t="str">
        <f>IFERROR(tbl_vend_jun[[#This Row],[preço unitário]]*tbl_vend_jun[[#This Row],[Qtd]],"")</f>
        <v/>
      </c>
      <c r="M95" s="90"/>
    </row>
    <row r="96" spans="1:13" x14ac:dyDescent="0.3">
      <c r="A96" s="98"/>
      <c r="B96" s="99"/>
      <c r="C96" s="100" t="str">
        <f>IFERROR(VLOOKUP(tbl_ent_jun[[#This Row],[Produto]],produtos,3,0),"")</f>
        <v/>
      </c>
      <c r="D96" s="101" t="str">
        <f>IFERROR(tbl_ent_jun[[#This Row],[preço unitário]]*tbl_ent_jun[[#This Row],[Qtd]],"")</f>
        <v/>
      </c>
      <c r="F96" s="98"/>
      <c r="G96" s="98"/>
      <c r="H96" s="100" t="str">
        <f>IFERROR(VLOOKUP(tbl_vend_jun[[#This Row],[Produto]],produtos,5,0),"")</f>
        <v/>
      </c>
      <c r="I96" s="101" t="str">
        <f>IFERROR(tbl_vend_jun[[#This Row],[preço unitário]]*tbl_vend_jun[[#This Row],[Qtd]],"")</f>
        <v/>
      </c>
      <c r="M96" s="90"/>
    </row>
    <row r="97" spans="1:13" x14ac:dyDescent="0.3">
      <c r="A97" s="98"/>
      <c r="B97" s="99"/>
      <c r="C97" s="100" t="str">
        <f>IFERROR(VLOOKUP(tbl_ent_jun[[#This Row],[Produto]],produtos,3,0),"")</f>
        <v/>
      </c>
      <c r="D97" s="101" t="str">
        <f>IFERROR(tbl_ent_jun[[#This Row],[preço unitário]]*tbl_ent_jun[[#This Row],[Qtd]],"")</f>
        <v/>
      </c>
      <c r="F97" s="98"/>
      <c r="G97" s="98"/>
      <c r="H97" s="100" t="str">
        <f>IFERROR(VLOOKUP(tbl_vend_jun[[#This Row],[Produto]],produtos,5,0),"")</f>
        <v/>
      </c>
      <c r="I97" s="101" t="str">
        <f>IFERROR(tbl_vend_jun[[#This Row],[preço unitário]]*tbl_vend_jun[[#This Row],[Qtd]],"")</f>
        <v/>
      </c>
      <c r="M97" s="90"/>
    </row>
    <row r="98" spans="1:13" x14ac:dyDescent="0.3">
      <c r="A98" s="98"/>
      <c r="B98" s="99"/>
      <c r="C98" s="100" t="str">
        <f>IFERROR(VLOOKUP(tbl_ent_jun[[#This Row],[Produto]],produtos,3,0),"")</f>
        <v/>
      </c>
      <c r="D98" s="101" t="str">
        <f>IFERROR(tbl_ent_jun[[#This Row],[preço unitário]]*tbl_ent_jun[[#This Row],[Qtd]],"")</f>
        <v/>
      </c>
      <c r="F98" s="98"/>
      <c r="G98" s="98"/>
      <c r="H98" s="100" t="str">
        <f>IFERROR(VLOOKUP(tbl_vend_jun[[#This Row],[Produto]],produtos,5,0),"")</f>
        <v/>
      </c>
      <c r="I98" s="101" t="str">
        <f>IFERROR(tbl_vend_jun[[#This Row],[preço unitário]]*tbl_vend_jun[[#This Row],[Qtd]],"")</f>
        <v/>
      </c>
      <c r="M98" s="90"/>
    </row>
    <row r="99" spans="1:13" x14ac:dyDescent="0.3">
      <c r="A99" s="98"/>
      <c r="B99" s="99"/>
      <c r="C99" s="100" t="str">
        <f>IFERROR(VLOOKUP(tbl_ent_jun[[#This Row],[Produto]],produtos,3,0),"")</f>
        <v/>
      </c>
      <c r="D99" s="101" t="str">
        <f>IFERROR(tbl_ent_jun[[#This Row],[preço unitário]]*tbl_ent_jun[[#This Row],[Qtd]],"")</f>
        <v/>
      </c>
      <c r="F99" s="98"/>
      <c r="G99" s="98"/>
      <c r="H99" s="100" t="str">
        <f>IFERROR(VLOOKUP(tbl_vend_jun[[#This Row],[Produto]],produtos,5,0),"")</f>
        <v/>
      </c>
      <c r="I99" s="101" t="str">
        <f>IFERROR(tbl_vend_jun[[#This Row],[preço unitário]]*tbl_vend_jun[[#This Row],[Qtd]],"")</f>
        <v/>
      </c>
      <c r="M99" s="90"/>
    </row>
    <row r="100" spans="1:13" x14ac:dyDescent="0.3">
      <c r="A100" s="98"/>
      <c r="B100" s="99"/>
      <c r="C100" s="100" t="str">
        <f>IFERROR(VLOOKUP(tbl_ent_jun[[#This Row],[Produto]],produtos,3,0),"")</f>
        <v/>
      </c>
      <c r="D100" s="101" t="str">
        <f>IFERROR(tbl_ent_jun[[#This Row],[preço unitário]]*tbl_ent_jun[[#This Row],[Qtd]],"")</f>
        <v/>
      </c>
      <c r="F100" s="98"/>
      <c r="G100" s="98"/>
      <c r="H100" s="100" t="str">
        <f>IFERROR(VLOOKUP(tbl_vend_jun[[#This Row],[Produto]],produtos,5,0),"")</f>
        <v/>
      </c>
      <c r="I100" s="101" t="str">
        <f>IFERROR(tbl_vend_jun[[#This Row],[preço unitário]]*tbl_vend_jun[[#This Row],[Qtd]],"")</f>
        <v/>
      </c>
      <c r="M100" s="90"/>
    </row>
    <row r="101" spans="1:13" x14ac:dyDescent="0.3">
      <c r="A101" s="98"/>
      <c r="B101" s="99"/>
      <c r="C101" s="100" t="str">
        <f>IFERROR(VLOOKUP(tbl_ent_jun[[#This Row],[Produto]],produtos,3,0),"")</f>
        <v/>
      </c>
      <c r="D101" s="101" t="str">
        <f>IFERROR(tbl_ent_jun[[#This Row],[preço unitário]]*tbl_ent_jun[[#This Row],[Qtd]],"")</f>
        <v/>
      </c>
      <c r="F101" s="98"/>
      <c r="G101" s="98"/>
      <c r="H101" s="100" t="str">
        <f>IFERROR(VLOOKUP(tbl_vend_jun[[#This Row],[Produto]],produtos,5,0),"")</f>
        <v/>
      </c>
      <c r="I101" s="101" t="str">
        <f>IFERROR(tbl_vend_jun[[#This Row],[preço unitário]]*tbl_vend_jun[[#This Row],[Qtd]],"")</f>
        <v/>
      </c>
      <c r="M101" s="90"/>
    </row>
    <row r="102" spans="1:13" x14ac:dyDescent="0.3">
      <c r="A102" s="98"/>
      <c r="B102" s="99"/>
      <c r="C102" s="100" t="str">
        <f>IFERROR(VLOOKUP(tbl_ent_jun[[#This Row],[Produto]],produtos,3,0),"")</f>
        <v/>
      </c>
      <c r="D102" s="101" t="str">
        <f>IFERROR(tbl_ent_jun[[#This Row],[preço unitário]]*tbl_ent_jun[[#This Row],[Qtd]],"")</f>
        <v/>
      </c>
      <c r="F102" s="98"/>
      <c r="G102" s="98"/>
      <c r="H102" s="100" t="str">
        <f>IFERROR(VLOOKUP(tbl_vend_jun[[#This Row],[Produto]],produtos,5,0),"")</f>
        <v/>
      </c>
      <c r="I102" s="101" t="str">
        <f>IFERROR(tbl_vend_jun[[#This Row],[preço unitário]]*tbl_vend_jun[[#This Row],[Qtd]],"")</f>
        <v/>
      </c>
      <c r="M102" s="90"/>
    </row>
    <row r="103" spans="1:13" x14ac:dyDescent="0.3">
      <c r="A103" s="98"/>
      <c r="B103" s="99"/>
      <c r="C103" s="100" t="str">
        <f>IFERROR(VLOOKUP(tbl_ent_jun[[#This Row],[Produto]],produtos,3,0),"")</f>
        <v/>
      </c>
      <c r="D103" s="101" t="str">
        <f>IFERROR(tbl_ent_jun[[#This Row],[preço unitário]]*tbl_ent_jun[[#This Row],[Qtd]],"")</f>
        <v/>
      </c>
      <c r="F103" s="98"/>
      <c r="G103" s="98"/>
      <c r="H103" s="100" t="str">
        <f>IFERROR(VLOOKUP(tbl_vend_jun[[#This Row],[Produto]],produtos,5,0),"")</f>
        <v/>
      </c>
      <c r="I103" s="101" t="str">
        <f>IFERROR(tbl_vend_jun[[#This Row],[preço unitário]]*tbl_vend_jun[[#This Row],[Qtd]],"")</f>
        <v/>
      </c>
      <c r="M103" s="90"/>
    </row>
    <row r="104" spans="1:13" x14ac:dyDescent="0.3">
      <c r="A104" s="98"/>
      <c r="B104" s="99"/>
      <c r="C104" s="100" t="str">
        <f>IFERROR(VLOOKUP(tbl_ent_jun[[#This Row],[Produto]],produtos,3,0),"")</f>
        <v/>
      </c>
      <c r="D104" s="101" t="str">
        <f>IFERROR(tbl_ent_jun[[#This Row],[preço unitário]]*tbl_ent_jun[[#This Row],[Qtd]],"")</f>
        <v/>
      </c>
      <c r="F104" s="98"/>
      <c r="G104" s="98"/>
      <c r="H104" s="100" t="str">
        <f>IFERROR(VLOOKUP(tbl_vend_jun[[#This Row],[Produto]],produtos,5,0),"")</f>
        <v/>
      </c>
      <c r="I104" s="101" t="str">
        <f>IFERROR(tbl_vend_jun[[#This Row],[preço unitário]]*tbl_vend_jun[[#This Row],[Qtd]],"")</f>
        <v/>
      </c>
      <c r="M104" s="90"/>
    </row>
    <row r="105" spans="1:13" x14ac:dyDescent="0.3">
      <c r="A105" s="98"/>
      <c r="B105" s="99"/>
      <c r="C105" s="100" t="str">
        <f>IFERROR(VLOOKUP(tbl_ent_jun[[#This Row],[Produto]],produtos,3,0),"")</f>
        <v/>
      </c>
      <c r="D105" s="101" t="str">
        <f>IFERROR(tbl_ent_jun[[#This Row],[preço unitário]]*tbl_ent_jun[[#This Row],[Qtd]],"")</f>
        <v/>
      </c>
      <c r="F105" s="98"/>
      <c r="G105" s="98"/>
      <c r="H105" s="100" t="str">
        <f>IFERROR(VLOOKUP(tbl_vend_jun[[#This Row],[Produto]],produtos,5,0),"")</f>
        <v/>
      </c>
      <c r="I105" s="101" t="str">
        <f>IFERROR(tbl_vend_jun[[#This Row],[preço unitário]]*tbl_vend_jun[[#This Row],[Qtd]],"")</f>
        <v/>
      </c>
      <c r="M105" s="90"/>
    </row>
    <row r="106" spans="1:13" x14ac:dyDescent="0.3">
      <c r="A106" s="98"/>
      <c r="B106" s="99"/>
      <c r="C106" s="100" t="str">
        <f>IFERROR(VLOOKUP(tbl_ent_jun[[#This Row],[Produto]],produtos,3,0),"")</f>
        <v/>
      </c>
      <c r="D106" s="101" t="str">
        <f>IFERROR(tbl_ent_jun[[#This Row],[preço unitário]]*tbl_ent_jun[[#This Row],[Qtd]],"")</f>
        <v/>
      </c>
      <c r="F106" s="98"/>
      <c r="G106" s="98"/>
      <c r="H106" s="100" t="str">
        <f>IFERROR(VLOOKUP(tbl_vend_jun[[#This Row],[Produto]],produtos,5,0),"")</f>
        <v/>
      </c>
      <c r="I106" s="101" t="str">
        <f>IFERROR(tbl_vend_jun[[#This Row],[preço unitário]]*tbl_vend_jun[[#This Row],[Qtd]],"")</f>
        <v/>
      </c>
      <c r="M106" s="90"/>
    </row>
    <row r="107" spans="1:13" x14ac:dyDescent="0.3">
      <c r="A107" s="98"/>
      <c r="B107" s="99"/>
      <c r="C107" s="100" t="str">
        <f>IFERROR(VLOOKUP(tbl_ent_jun[[#This Row],[Produto]],produtos,3,0),"")</f>
        <v/>
      </c>
      <c r="D107" s="101" t="str">
        <f>IFERROR(tbl_ent_jun[[#This Row],[preço unitário]]*tbl_ent_jun[[#This Row],[Qtd]],"")</f>
        <v/>
      </c>
      <c r="F107" s="98"/>
      <c r="G107" s="98"/>
      <c r="H107" s="100" t="str">
        <f>IFERROR(VLOOKUP(tbl_vend_jun[[#This Row],[Produto]],produtos,5,0),"")</f>
        <v/>
      </c>
      <c r="I107" s="101" t="str">
        <f>IFERROR(tbl_vend_jun[[#This Row],[preço unitário]]*tbl_vend_jun[[#This Row],[Qtd]],"")</f>
        <v/>
      </c>
      <c r="M107" s="90"/>
    </row>
    <row r="108" spans="1:13" x14ac:dyDescent="0.3">
      <c r="A108" s="98"/>
      <c r="B108" s="99"/>
      <c r="C108" s="100" t="str">
        <f>IFERROR(VLOOKUP(tbl_ent_jun[[#This Row],[Produto]],produtos,3,0),"")</f>
        <v/>
      </c>
      <c r="D108" s="101" t="str">
        <f>IFERROR(tbl_ent_jun[[#This Row],[preço unitário]]*tbl_ent_jun[[#This Row],[Qtd]],"")</f>
        <v/>
      </c>
      <c r="F108" s="98"/>
      <c r="G108" s="98"/>
      <c r="H108" s="100" t="str">
        <f>IFERROR(VLOOKUP(tbl_vend_jun[[#This Row],[Produto]],produtos,5,0),"")</f>
        <v/>
      </c>
      <c r="I108" s="101" t="str">
        <f>IFERROR(tbl_vend_jun[[#This Row],[preço unitário]]*tbl_vend_jun[[#This Row],[Qtd]],"")</f>
        <v/>
      </c>
      <c r="M108" s="90"/>
    </row>
    <row r="109" spans="1:13" x14ac:dyDescent="0.3">
      <c r="A109" s="98"/>
      <c r="B109" s="99"/>
      <c r="C109" s="100" t="str">
        <f>IFERROR(VLOOKUP(tbl_ent_jun[[#This Row],[Produto]],produtos,3,0),"")</f>
        <v/>
      </c>
      <c r="D109" s="101" t="str">
        <f>IFERROR(tbl_ent_jun[[#This Row],[preço unitário]]*tbl_ent_jun[[#This Row],[Qtd]],"")</f>
        <v/>
      </c>
      <c r="F109" s="98"/>
      <c r="G109" s="98"/>
      <c r="H109" s="100" t="str">
        <f>IFERROR(VLOOKUP(tbl_vend_jun[[#This Row],[Produto]],produtos,5,0),"")</f>
        <v/>
      </c>
      <c r="I109" s="101" t="str">
        <f>IFERROR(tbl_vend_jun[[#This Row],[preço unitário]]*tbl_vend_jun[[#This Row],[Qtd]],"")</f>
        <v/>
      </c>
      <c r="M109" s="90"/>
    </row>
    <row r="110" spans="1:13" x14ac:dyDescent="0.3">
      <c r="A110" s="98"/>
      <c r="B110" s="99"/>
      <c r="C110" s="100" t="str">
        <f>IFERROR(VLOOKUP(tbl_ent_jun[[#This Row],[Produto]],produtos,3,0),"")</f>
        <v/>
      </c>
      <c r="D110" s="101" t="str">
        <f>IFERROR(tbl_ent_jun[[#This Row],[preço unitário]]*tbl_ent_jun[[#This Row],[Qtd]],"")</f>
        <v/>
      </c>
      <c r="F110" s="98"/>
      <c r="G110" s="98"/>
      <c r="H110" s="100" t="str">
        <f>IFERROR(VLOOKUP(tbl_vend_jun[[#This Row],[Produto]],produtos,5,0),"")</f>
        <v/>
      </c>
      <c r="I110" s="101" t="str">
        <f>IFERROR(tbl_vend_jun[[#This Row],[preço unitário]]*tbl_vend_jun[[#This Row],[Qtd]],"")</f>
        <v/>
      </c>
      <c r="M110" s="90"/>
    </row>
    <row r="111" spans="1:13" x14ac:dyDescent="0.3">
      <c r="A111" s="98"/>
      <c r="B111" s="99"/>
      <c r="C111" s="100" t="str">
        <f>IFERROR(VLOOKUP(tbl_ent_jun[[#This Row],[Produto]],produtos,3,0),"")</f>
        <v/>
      </c>
      <c r="D111" s="101" t="str">
        <f>IFERROR(tbl_ent_jun[[#This Row],[preço unitário]]*tbl_ent_jun[[#This Row],[Qtd]],"")</f>
        <v/>
      </c>
      <c r="F111" s="98"/>
      <c r="G111" s="98"/>
      <c r="H111" s="100" t="str">
        <f>IFERROR(VLOOKUP(tbl_vend_jun[[#This Row],[Produto]],produtos,5,0),"")</f>
        <v/>
      </c>
      <c r="I111" s="101" t="str">
        <f>IFERROR(tbl_vend_jun[[#This Row],[preço unitário]]*tbl_vend_jun[[#This Row],[Qtd]],"")</f>
        <v/>
      </c>
      <c r="M111" s="90"/>
    </row>
    <row r="112" spans="1:13" x14ac:dyDescent="0.3">
      <c r="A112" s="98"/>
      <c r="B112" s="99"/>
      <c r="C112" s="100" t="str">
        <f>IFERROR(VLOOKUP(tbl_ent_jun[[#This Row],[Produto]],produtos,3,0),"")</f>
        <v/>
      </c>
      <c r="D112" s="101" t="str">
        <f>IFERROR(tbl_ent_jun[[#This Row],[preço unitário]]*tbl_ent_jun[[#This Row],[Qtd]],"")</f>
        <v/>
      </c>
      <c r="F112" s="98"/>
      <c r="G112" s="98"/>
      <c r="H112" s="100" t="str">
        <f>IFERROR(VLOOKUP(tbl_vend_jun[[#This Row],[Produto]],produtos,5,0),"")</f>
        <v/>
      </c>
      <c r="I112" s="101" t="str">
        <f>IFERROR(tbl_vend_jun[[#This Row],[preço unitário]]*tbl_vend_jun[[#This Row],[Qtd]],"")</f>
        <v/>
      </c>
      <c r="M112" s="90"/>
    </row>
    <row r="113" spans="1:13" x14ac:dyDescent="0.3">
      <c r="A113" s="98"/>
      <c r="B113" s="99"/>
      <c r="C113" s="100" t="str">
        <f>IFERROR(VLOOKUP(tbl_ent_jun[[#This Row],[Produto]],produtos,3,0),"")</f>
        <v/>
      </c>
      <c r="D113" s="101" t="str">
        <f>IFERROR(tbl_ent_jun[[#This Row],[preço unitário]]*tbl_ent_jun[[#This Row],[Qtd]],"")</f>
        <v/>
      </c>
      <c r="F113" s="98"/>
      <c r="G113" s="98"/>
      <c r="H113" s="100" t="str">
        <f>IFERROR(VLOOKUP(tbl_vend_jun[[#This Row],[Produto]],produtos,5,0),"")</f>
        <v/>
      </c>
      <c r="I113" s="101" t="str">
        <f>IFERROR(tbl_vend_jun[[#This Row],[preço unitário]]*tbl_vend_jun[[#This Row],[Qtd]],"")</f>
        <v/>
      </c>
      <c r="M113" s="90"/>
    </row>
    <row r="114" spans="1:13" x14ac:dyDescent="0.3">
      <c r="A114" s="98"/>
      <c r="B114" s="99"/>
      <c r="C114" s="100" t="str">
        <f>IFERROR(VLOOKUP(tbl_ent_jun[[#This Row],[Produto]],produtos,3,0),"")</f>
        <v/>
      </c>
      <c r="D114" s="101" t="str">
        <f>IFERROR(tbl_ent_jun[[#This Row],[preço unitário]]*tbl_ent_jun[[#This Row],[Qtd]],"")</f>
        <v/>
      </c>
      <c r="F114" s="98"/>
      <c r="G114" s="98"/>
      <c r="H114" s="100" t="str">
        <f>IFERROR(VLOOKUP(tbl_vend_jun[[#This Row],[Produto]],produtos,5,0),"")</f>
        <v/>
      </c>
      <c r="I114" s="101" t="str">
        <f>IFERROR(tbl_vend_jun[[#This Row],[preço unitário]]*tbl_vend_jun[[#This Row],[Qtd]],"")</f>
        <v/>
      </c>
      <c r="M114" s="90"/>
    </row>
    <row r="115" spans="1:13" x14ac:dyDescent="0.3">
      <c r="A115" s="98"/>
      <c r="B115" s="99"/>
      <c r="C115" s="100" t="str">
        <f>IFERROR(VLOOKUP(tbl_ent_jun[[#This Row],[Produto]],produtos,3,0),"")</f>
        <v/>
      </c>
      <c r="D115" s="101" t="str">
        <f>IFERROR(tbl_ent_jun[[#This Row],[preço unitário]]*tbl_ent_jun[[#This Row],[Qtd]],"")</f>
        <v/>
      </c>
      <c r="F115" s="98"/>
      <c r="G115" s="98"/>
      <c r="H115" s="100" t="str">
        <f>IFERROR(VLOOKUP(tbl_vend_jun[[#This Row],[Produto]],produtos,5,0),"")</f>
        <v/>
      </c>
      <c r="I115" s="101" t="str">
        <f>IFERROR(tbl_vend_jun[[#This Row],[preço unitário]]*tbl_vend_jun[[#This Row],[Qtd]],"")</f>
        <v/>
      </c>
      <c r="M115" s="90"/>
    </row>
    <row r="116" spans="1:13" x14ac:dyDescent="0.3">
      <c r="A116" s="98"/>
      <c r="B116" s="99"/>
      <c r="C116" s="100" t="str">
        <f>IFERROR(VLOOKUP(tbl_ent_jun[[#This Row],[Produto]],produtos,3,0),"")</f>
        <v/>
      </c>
      <c r="D116" s="101" t="str">
        <f>IFERROR(tbl_ent_jun[[#This Row],[preço unitário]]*tbl_ent_jun[[#This Row],[Qtd]],"")</f>
        <v/>
      </c>
      <c r="F116" s="98"/>
      <c r="G116" s="98"/>
      <c r="H116" s="100" t="str">
        <f>IFERROR(VLOOKUP(tbl_vend_jun[[#This Row],[Produto]],produtos,5,0),"")</f>
        <v/>
      </c>
      <c r="I116" s="101" t="str">
        <f>IFERROR(tbl_vend_jun[[#This Row],[preço unitário]]*tbl_vend_jun[[#This Row],[Qtd]],"")</f>
        <v/>
      </c>
      <c r="M116" s="90"/>
    </row>
    <row r="117" spans="1:13" x14ac:dyDescent="0.3">
      <c r="A117" s="98"/>
      <c r="B117" s="99"/>
      <c r="C117" s="100" t="str">
        <f>IFERROR(VLOOKUP(tbl_ent_jun[[#This Row],[Produto]],produtos,3,0),"")</f>
        <v/>
      </c>
      <c r="D117" s="101" t="str">
        <f>IFERROR(tbl_ent_jun[[#This Row],[preço unitário]]*tbl_ent_jun[[#This Row],[Qtd]],"")</f>
        <v/>
      </c>
      <c r="F117" s="98"/>
      <c r="G117" s="98"/>
      <c r="H117" s="100" t="str">
        <f>IFERROR(VLOOKUP(tbl_vend_jun[[#This Row],[Produto]],produtos,5,0),"")</f>
        <v/>
      </c>
      <c r="I117" s="101" t="str">
        <f>IFERROR(tbl_vend_jun[[#This Row],[preço unitário]]*tbl_vend_jun[[#This Row],[Qtd]],"")</f>
        <v/>
      </c>
      <c r="M117" s="90"/>
    </row>
    <row r="118" spans="1:13" x14ac:dyDescent="0.3">
      <c r="A118" s="98"/>
      <c r="B118" s="99"/>
      <c r="C118" s="100" t="str">
        <f>IFERROR(VLOOKUP(tbl_ent_jun[[#This Row],[Produto]],produtos,3,0),"")</f>
        <v/>
      </c>
      <c r="D118" s="101" t="str">
        <f>IFERROR(tbl_ent_jun[[#This Row],[preço unitário]]*tbl_ent_jun[[#This Row],[Qtd]],"")</f>
        <v/>
      </c>
      <c r="F118" s="98"/>
      <c r="G118" s="98"/>
      <c r="H118" s="100" t="str">
        <f>IFERROR(VLOOKUP(tbl_vend_jun[[#This Row],[Produto]],produtos,5,0),"")</f>
        <v/>
      </c>
      <c r="I118" s="101" t="str">
        <f>IFERROR(tbl_vend_jun[[#This Row],[preço unitário]]*tbl_vend_jun[[#This Row],[Qtd]],"")</f>
        <v/>
      </c>
      <c r="M118" s="90"/>
    </row>
    <row r="119" spans="1:13" x14ac:dyDescent="0.3">
      <c r="A119" s="98"/>
      <c r="B119" s="99"/>
      <c r="C119" s="100" t="str">
        <f>IFERROR(VLOOKUP(tbl_ent_jun[[#This Row],[Produto]],produtos,3,0),"")</f>
        <v/>
      </c>
      <c r="D119" s="101" t="str">
        <f>IFERROR(tbl_ent_jun[[#This Row],[preço unitário]]*tbl_ent_jun[[#This Row],[Qtd]],"")</f>
        <v/>
      </c>
      <c r="F119" s="98"/>
      <c r="G119" s="98"/>
      <c r="H119" s="100" t="str">
        <f>IFERROR(VLOOKUP(tbl_vend_jun[[#This Row],[Produto]],produtos,5,0),"")</f>
        <v/>
      </c>
      <c r="I119" s="101" t="str">
        <f>IFERROR(tbl_vend_jun[[#This Row],[preço unitário]]*tbl_vend_jun[[#This Row],[Qtd]],"")</f>
        <v/>
      </c>
      <c r="M119" s="90"/>
    </row>
    <row r="120" spans="1:13" x14ac:dyDescent="0.3">
      <c r="A120" s="98"/>
      <c r="B120" s="99"/>
      <c r="C120" s="100" t="str">
        <f>IFERROR(VLOOKUP(tbl_ent_jun[[#This Row],[Produto]],produtos,3,0),"")</f>
        <v/>
      </c>
      <c r="D120" s="101" t="str">
        <f>IFERROR(tbl_ent_jun[[#This Row],[preço unitário]]*tbl_ent_jun[[#This Row],[Qtd]],"")</f>
        <v/>
      </c>
      <c r="F120" s="98"/>
      <c r="G120" s="98"/>
      <c r="H120" s="100" t="str">
        <f>IFERROR(VLOOKUP(tbl_vend_jun[[#This Row],[Produto]],produtos,5,0),"")</f>
        <v/>
      </c>
      <c r="I120" s="101" t="str">
        <f>IFERROR(tbl_vend_jun[[#This Row],[preço unitário]]*tbl_vend_jun[[#This Row],[Qtd]],"")</f>
        <v/>
      </c>
      <c r="M120" s="90"/>
    </row>
    <row r="121" spans="1:13" x14ac:dyDescent="0.3">
      <c r="A121" s="98"/>
      <c r="B121" s="99"/>
      <c r="C121" s="100" t="str">
        <f>IFERROR(VLOOKUP(tbl_ent_jun[[#This Row],[Produto]],produtos,3,0),"")</f>
        <v/>
      </c>
      <c r="D121" s="101" t="str">
        <f>IFERROR(tbl_ent_jun[[#This Row],[preço unitário]]*tbl_ent_jun[[#This Row],[Qtd]],"")</f>
        <v/>
      </c>
      <c r="F121" s="98"/>
      <c r="G121" s="98"/>
      <c r="H121" s="100" t="str">
        <f>IFERROR(VLOOKUP(tbl_vend_jun[[#This Row],[Produto]],produtos,5,0),"")</f>
        <v/>
      </c>
      <c r="I121" s="101" t="str">
        <f>IFERROR(tbl_vend_jun[[#This Row],[preço unitário]]*tbl_vend_jun[[#This Row],[Qtd]],"")</f>
        <v/>
      </c>
      <c r="M121" s="90"/>
    </row>
    <row r="122" spans="1:13" x14ac:dyDescent="0.3">
      <c r="A122" s="98"/>
      <c r="B122" s="99"/>
      <c r="C122" s="100" t="str">
        <f>IFERROR(VLOOKUP(tbl_ent_jun[[#This Row],[Produto]],produtos,3,0),"")</f>
        <v/>
      </c>
      <c r="D122" s="101" t="str">
        <f>IFERROR(tbl_ent_jun[[#This Row],[preço unitário]]*tbl_ent_jun[[#This Row],[Qtd]],"")</f>
        <v/>
      </c>
      <c r="F122" s="98"/>
      <c r="G122" s="98"/>
      <c r="H122" s="100" t="str">
        <f>IFERROR(VLOOKUP(tbl_vend_jun[[#This Row],[Produto]],produtos,5,0),"")</f>
        <v/>
      </c>
      <c r="I122" s="101" t="str">
        <f>IFERROR(tbl_vend_jun[[#This Row],[preço unitário]]*tbl_vend_jun[[#This Row],[Qtd]],"")</f>
        <v/>
      </c>
      <c r="M122" s="90"/>
    </row>
    <row r="123" spans="1:13" x14ac:dyDescent="0.3">
      <c r="A123" s="98"/>
      <c r="B123" s="99"/>
      <c r="C123" s="100" t="str">
        <f>IFERROR(VLOOKUP(tbl_ent_jun[[#This Row],[Produto]],produtos,3,0),"")</f>
        <v/>
      </c>
      <c r="D123" s="101" t="str">
        <f>IFERROR(tbl_ent_jun[[#This Row],[preço unitário]]*tbl_ent_jun[[#This Row],[Qtd]],"")</f>
        <v/>
      </c>
      <c r="F123" s="98"/>
      <c r="G123" s="98"/>
      <c r="H123" s="100" t="str">
        <f>IFERROR(VLOOKUP(tbl_vend_jun[[#This Row],[Produto]],produtos,5,0),"")</f>
        <v/>
      </c>
      <c r="I123" s="101" t="str">
        <f>IFERROR(tbl_vend_jun[[#This Row],[preço unitário]]*tbl_vend_jun[[#This Row],[Qtd]],"")</f>
        <v/>
      </c>
      <c r="M123" s="90"/>
    </row>
    <row r="124" spans="1:13" x14ac:dyDescent="0.3">
      <c r="A124" s="98"/>
      <c r="B124" s="99"/>
      <c r="C124" s="100" t="str">
        <f>IFERROR(VLOOKUP(tbl_ent_jun[[#This Row],[Produto]],produtos,3,0),"")</f>
        <v/>
      </c>
      <c r="D124" s="101" t="str">
        <f>IFERROR(tbl_ent_jun[[#This Row],[preço unitário]]*tbl_ent_jun[[#This Row],[Qtd]],"")</f>
        <v/>
      </c>
      <c r="F124" s="98"/>
      <c r="G124" s="98"/>
      <c r="H124" s="100" t="str">
        <f>IFERROR(VLOOKUP(tbl_vend_jun[[#This Row],[Produto]],produtos,5,0),"")</f>
        <v/>
      </c>
      <c r="I124" s="101" t="str">
        <f>IFERROR(tbl_vend_jun[[#This Row],[preço unitário]]*tbl_vend_jun[[#This Row],[Qtd]],"")</f>
        <v/>
      </c>
      <c r="M124" s="90"/>
    </row>
    <row r="125" spans="1:13" x14ac:dyDescent="0.3">
      <c r="A125" s="98"/>
      <c r="B125" s="99"/>
      <c r="C125" s="100" t="str">
        <f>IFERROR(VLOOKUP(tbl_ent_jun[[#This Row],[Produto]],produtos,3,0),"")</f>
        <v/>
      </c>
      <c r="D125" s="101" t="str">
        <f>IFERROR(tbl_ent_jun[[#This Row],[preço unitário]]*tbl_ent_jun[[#This Row],[Qtd]],"")</f>
        <v/>
      </c>
      <c r="F125" s="98"/>
      <c r="G125" s="98"/>
      <c r="H125" s="100" t="str">
        <f>IFERROR(VLOOKUP(tbl_vend_jun[[#This Row],[Produto]],produtos,5,0),"")</f>
        <v/>
      </c>
      <c r="I125" s="101" t="str">
        <f>IFERROR(tbl_vend_jun[[#This Row],[preço unitário]]*tbl_vend_jun[[#This Row],[Qtd]],"")</f>
        <v/>
      </c>
      <c r="M125" s="90"/>
    </row>
    <row r="126" spans="1:13" x14ac:dyDescent="0.3">
      <c r="A126" s="98"/>
      <c r="B126" s="99"/>
      <c r="C126" s="100" t="str">
        <f>IFERROR(VLOOKUP(tbl_ent_jun[[#This Row],[Produto]],produtos,3,0),"")</f>
        <v/>
      </c>
      <c r="D126" s="101" t="str">
        <f>IFERROR(tbl_ent_jun[[#This Row],[preço unitário]]*tbl_ent_jun[[#This Row],[Qtd]],"")</f>
        <v/>
      </c>
      <c r="F126" s="98"/>
      <c r="G126" s="98"/>
      <c r="H126" s="100" t="str">
        <f>IFERROR(VLOOKUP(tbl_vend_jun[[#This Row],[Produto]],produtos,5,0),"")</f>
        <v/>
      </c>
      <c r="I126" s="101" t="str">
        <f>IFERROR(tbl_vend_jun[[#This Row],[preço unitário]]*tbl_vend_jun[[#This Row],[Qtd]],"")</f>
        <v/>
      </c>
      <c r="M126" s="90"/>
    </row>
    <row r="127" spans="1:13" x14ac:dyDescent="0.3">
      <c r="A127" s="98"/>
      <c r="B127" s="99"/>
      <c r="C127" s="100" t="str">
        <f>IFERROR(VLOOKUP(tbl_ent_jun[[#This Row],[Produto]],produtos,3,0),"")</f>
        <v/>
      </c>
      <c r="D127" s="101" t="str">
        <f>IFERROR(tbl_ent_jun[[#This Row],[preço unitário]]*tbl_ent_jun[[#This Row],[Qtd]],"")</f>
        <v/>
      </c>
      <c r="F127" s="98"/>
      <c r="G127" s="98"/>
      <c r="H127" s="100" t="str">
        <f>IFERROR(VLOOKUP(tbl_vend_jun[[#This Row],[Produto]],produtos,5,0),"")</f>
        <v/>
      </c>
      <c r="I127" s="101" t="str">
        <f>IFERROR(tbl_vend_jun[[#This Row],[preço unitário]]*tbl_vend_jun[[#This Row],[Qtd]],"")</f>
        <v/>
      </c>
      <c r="M127" s="90"/>
    </row>
    <row r="128" spans="1:13" x14ac:dyDescent="0.3">
      <c r="A128" s="98"/>
      <c r="B128" s="99"/>
      <c r="C128" s="100" t="str">
        <f>IFERROR(VLOOKUP(tbl_ent_jun[[#This Row],[Produto]],produtos,3,0),"")</f>
        <v/>
      </c>
      <c r="D128" s="101" t="str">
        <f>IFERROR(tbl_ent_jun[[#This Row],[preço unitário]]*tbl_ent_jun[[#This Row],[Qtd]],"")</f>
        <v/>
      </c>
      <c r="F128" s="98"/>
      <c r="G128" s="98"/>
      <c r="H128" s="100" t="str">
        <f>IFERROR(VLOOKUP(tbl_vend_jun[[#This Row],[Produto]],produtos,5,0),"")</f>
        <v/>
      </c>
      <c r="I128" s="101" t="str">
        <f>IFERROR(tbl_vend_jun[[#This Row],[preço unitário]]*tbl_vend_jun[[#This Row],[Qtd]],"")</f>
        <v/>
      </c>
      <c r="M128" s="90"/>
    </row>
    <row r="129" spans="1:13" x14ac:dyDescent="0.3">
      <c r="A129" s="98"/>
      <c r="B129" s="99"/>
      <c r="C129" s="100" t="str">
        <f>IFERROR(VLOOKUP(tbl_ent_jun[[#This Row],[Produto]],produtos,3,0),"")</f>
        <v/>
      </c>
      <c r="D129" s="101" t="str">
        <f>IFERROR(tbl_ent_jun[[#This Row],[preço unitário]]*tbl_ent_jun[[#This Row],[Qtd]],"")</f>
        <v/>
      </c>
      <c r="F129" s="98"/>
      <c r="G129" s="98"/>
      <c r="H129" s="100" t="str">
        <f>IFERROR(VLOOKUP(tbl_vend_jun[[#This Row],[Produto]],produtos,5,0),"")</f>
        <v/>
      </c>
      <c r="I129" s="101" t="str">
        <f>IFERROR(tbl_vend_jun[[#This Row],[preço unitário]]*tbl_vend_jun[[#This Row],[Qtd]],"")</f>
        <v/>
      </c>
      <c r="M129" s="90"/>
    </row>
    <row r="130" spans="1:13" x14ac:dyDescent="0.3">
      <c r="A130" s="98"/>
      <c r="B130" s="99"/>
      <c r="C130" s="100" t="str">
        <f>IFERROR(VLOOKUP(tbl_ent_jun[[#This Row],[Produto]],produtos,3,0),"")</f>
        <v/>
      </c>
      <c r="D130" s="101" t="str">
        <f>IFERROR(tbl_ent_jun[[#This Row],[preço unitário]]*tbl_ent_jun[[#This Row],[Qtd]],"")</f>
        <v/>
      </c>
      <c r="F130" s="98"/>
      <c r="G130" s="98"/>
      <c r="H130" s="100" t="str">
        <f>IFERROR(VLOOKUP(tbl_vend_jun[[#This Row],[Produto]],produtos,5,0),"")</f>
        <v/>
      </c>
      <c r="I130" s="101" t="str">
        <f>IFERROR(tbl_vend_jun[[#This Row],[preço unitário]]*tbl_vend_jun[[#This Row],[Qtd]],"")</f>
        <v/>
      </c>
      <c r="M130" s="90"/>
    </row>
    <row r="131" spans="1:13" x14ac:dyDescent="0.3">
      <c r="A131" s="98"/>
      <c r="B131" s="99"/>
      <c r="C131" s="100" t="str">
        <f>IFERROR(VLOOKUP(tbl_ent_jun[[#This Row],[Produto]],produtos,3,0),"")</f>
        <v/>
      </c>
      <c r="D131" s="101" t="str">
        <f>IFERROR(tbl_ent_jun[[#This Row],[preço unitário]]*tbl_ent_jun[[#This Row],[Qtd]],"")</f>
        <v/>
      </c>
      <c r="F131" s="98"/>
      <c r="G131" s="98"/>
      <c r="H131" s="100" t="str">
        <f>IFERROR(VLOOKUP(tbl_vend_jun[[#This Row],[Produto]],produtos,5,0),"")</f>
        <v/>
      </c>
      <c r="I131" s="101" t="str">
        <f>IFERROR(tbl_vend_jun[[#This Row],[preço unitário]]*tbl_vend_jun[[#This Row],[Qtd]],"")</f>
        <v/>
      </c>
      <c r="M131" s="90"/>
    </row>
    <row r="132" spans="1:13" x14ac:dyDescent="0.3">
      <c r="A132" s="98"/>
      <c r="B132" s="99"/>
      <c r="C132" s="100" t="str">
        <f>IFERROR(VLOOKUP(tbl_ent_jun[[#This Row],[Produto]],produtos,3,0),"")</f>
        <v/>
      </c>
      <c r="D132" s="101" t="str">
        <f>IFERROR(tbl_ent_jun[[#This Row],[preço unitário]]*tbl_ent_jun[[#This Row],[Qtd]],"")</f>
        <v/>
      </c>
      <c r="F132" s="98"/>
      <c r="G132" s="98"/>
      <c r="H132" s="100" t="str">
        <f>IFERROR(VLOOKUP(tbl_vend_jun[[#This Row],[Produto]],produtos,5,0),"")</f>
        <v/>
      </c>
      <c r="I132" s="101" t="str">
        <f>IFERROR(tbl_vend_jun[[#This Row],[preço unitário]]*tbl_vend_jun[[#This Row],[Qtd]],"")</f>
        <v/>
      </c>
      <c r="M132" s="90"/>
    </row>
    <row r="133" spans="1:13" x14ac:dyDescent="0.3">
      <c r="A133" s="98"/>
      <c r="B133" s="99"/>
      <c r="C133" s="100" t="str">
        <f>IFERROR(VLOOKUP(tbl_ent_jun[[#This Row],[Produto]],produtos,3,0),"")</f>
        <v/>
      </c>
      <c r="D133" s="101" t="str">
        <f>IFERROR(tbl_ent_jun[[#This Row],[preço unitário]]*tbl_ent_jun[[#This Row],[Qtd]],"")</f>
        <v/>
      </c>
      <c r="F133" s="98"/>
      <c r="G133" s="98"/>
      <c r="H133" s="100" t="str">
        <f>IFERROR(VLOOKUP(tbl_vend_jun[[#This Row],[Produto]],produtos,5,0),"")</f>
        <v/>
      </c>
      <c r="I133" s="101" t="str">
        <f>IFERROR(tbl_vend_jun[[#This Row],[preço unitário]]*tbl_vend_jun[[#This Row],[Qtd]],"")</f>
        <v/>
      </c>
      <c r="M133" s="90"/>
    </row>
    <row r="134" spans="1:13" x14ac:dyDescent="0.3">
      <c r="A134" s="98"/>
      <c r="B134" s="99"/>
      <c r="C134" s="100" t="str">
        <f>IFERROR(VLOOKUP(tbl_ent_jun[[#This Row],[Produto]],produtos,3,0),"")</f>
        <v/>
      </c>
      <c r="D134" s="101" t="str">
        <f>IFERROR(tbl_ent_jun[[#This Row],[preço unitário]]*tbl_ent_jun[[#This Row],[Qtd]],"")</f>
        <v/>
      </c>
      <c r="F134" s="98"/>
      <c r="G134" s="98"/>
      <c r="H134" s="100" t="str">
        <f>IFERROR(VLOOKUP(tbl_vend_jun[[#This Row],[Produto]],produtos,5,0),"")</f>
        <v/>
      </c>
      <c r="I134" s="101" t="str">
        <f>IFERROR(tbl_vend_jun[[#This Row],[preço unitário]]*tbl_vend_jun[[#This Row],[Qtd]],"")</f>
        <v/>
      </c>
      <c r="M134" s="90"/>
    </row>
    <row r="135" spans="1:13" x14ac:dyDescent="0.3">
      <c r="A135" s="98"/>
      <c r="B135" s="99"/>
      <c r="C135" s="100" t="str">
        <f>IFERROR(VLOOKUP(tbl_ent_jun[[#This Row],[Produto]],produtos,3,0),"")</f>
        <v/>
      </c>
      <c r="D135" s="101" t="str">
        <f>IFERROR(tbl_ent_jun[[#This Row],[preço unitário]]*tbl_ent_jun[[#This Row],[Qtd]],"")</f>
        <v/>
      </c>
      <c r="F135" s="98"/>
      <c r="G135" s="98"/>
      <c r="H135" s="100" t="str">
        <f>IFERROR(VLOOKUP(tbl_vend_jun[[#This Row],[Produto]],produtos,5,0),"")</f>
        <v/>
      </c>
      <c r="I135" s="101" t="str">
        <f>IFERROR(tbl_vend_jun[[#This Row],[preço unitário]]*tbl_vend_jun[[#This Row],[Qtd]],"")</f>
        <v/>
      </c>
      <c r="M135" s="90"/>
    </row>
    <row r="136" spans="1:13" x14ac:dyDescent="0.3">
      <c r="A136" s="98"/>
      <c r="B136" s="99"/>
      <c r="C136" s="100" t="str">
        <f>IFERROR(VLOOKUP(tbl_ent_jun[[#This Row],[Produto]],produtos,3,0),"")</f>
        <v/>
      </c>
      <c r="D136" s="101" t="str">
        <f>IFERROR(tbl_ent_jun[[#This Row],[preço unitário]]*tbl_ent_jun[[#This Row],[Qtd]],"")</f>
        <v/>
      </c>
      <c r="F136" s="98"/>
      <c r="G136" s="98"/>
      <c r="H136" s="100" t="str">
        <f>IFERROR(VLOOKUP(tbl_vend_jun[[#This Row],[Produto]],produtos,5,0),"")</f>
        <v/>
      </c>
      <c r="I136" s="101" t="str">
        <f>IFERROR(tbl_vend_jun[[#This Row],[preço unitário]]*tbl_vend_jun[[#This Row],[Qtd]],"")</f>
        <v/>
      </c>
      <c r="M136" s="90"/>
    </row>
    <row r="137" spans="1:13" x14ac:dyDescent="0.3">
      <c r="A137" s="98"/>
      <c r="B137" s="99"/>
      <c r="C137" s="100" t="str">
        <f>IFERROR(VLOOKUP(tbl_ent_jun[[#This Row],[Produto]],produtos,3,0),"")</f>
        <v/>
      </c>
      <c r="D137" s="101" t="str">
        <f>IFERROR(tbl_ent_jun[[#This Row],[preço unitário]]*tbl_ent_jun[[#This Row],[Qtd]],"")</f>
        <v/>
      </c>
      <c r="F137" s="98"/>
      <c r="G137" s="98"/>
      <c r="H137" s="100" t="str">
        <f>IFERROR(VLOOKUP(tbl_vend_jun[[#This Row],[Produto]],produtos,5,0),"")</f>
        <v/>
      </c>
      <c r="I137" s="101" t="str">
        <f>IFERROR(tbl_vend_jun[[#This Row],[preço unitário]]*tbl_vend_jun[[#This Row],[Qtd]],"")</f>
        <v/>
      </c>
      <c r="M137" s="90"/>
    </row>
    <row r="138" spans="1:13" x14ac:dyDescent="0.3">
      <c r="A138" s="98"/>
      <c r="B138" s="99"/>
      <c r="C138" s="100" t="str">
        <f>IFERROR(VLOOKUP(tbl_ent_jun[[#This Row],[Produto]],produtos,3,0),"")</f>
        <v/>
      </c>
      <c r="D138" s="101" t="str">
        <f>IFERROR(tbl_ent_jun[[#This Row],[preço unitário]]*tbl_ent_jun[[#This Row],[Qtd]],"")</f>
        <v/>
      </c>
      <c r="F138" s="98"/>
      <c r="G138" s="98"/>
      <c r="H138" s="100" t="str">
        <f>IFERROR(VLOOKUP(tbl_vend_jun[[#This Row],[Produto]],produtos,5,0),"")</f>
        <v/>
      </c>
      <c r="I138" s="101" t="str">
        <f>IFERROR(tbl_vend_jun[[#This Row],[preço unitário]]*tbl_vend_jun[[#This Row],[Qtd]],"")</f>
        <v/>
      </c>
      <c r="M138" s="90"/>
    </row>
    <row r="139" spans="1:13" x14ac:dyDescent="0.3">
      <c r="A139" s="98"/>
      <c r="B139" s="99"/>
      <c r="C139" s="100" t="str">
        <f>IFERROR(VLOOKUP(tbl_ent_jun[[#This Row],[Produto]],produtos,3,0),"")</f>
        <v/>
      </c>
      <c r="D139" s="101" t="str">
        <f>IFERROR(tbl_ent_jun[[#This Row],[preço unitário]]*tbl_ent_jun[[#This Row],[Qtd]],"")</f>
        <v/>
      </c>
      <c r="F139" s="98"/>
      <c r="G139" s="98"/>
      <c r="H139" s="100" t="str">
        <f>IFERROR(VLOOKUP(tbl_vend_jun[[#This Row],[Produto]],produtos,5,0),"")</f>
        <v/>
      </c>
      <c r="I139" s="101" t="str">
        <f>IFERROR(tbl_vend_jun[[#This Row],[preço unitário]]*tbl_vend_jun[[#This Row],[Qtd]],"")</f>
        <v/>
      </c>
      <c r="M139" s="90"/>
    </row>
    <row r="140" spans="1:13" x14ac:dyDescent="0.3">
      <c r="A140" s="98"/>
      <c r="B140" s="99"/>
      <c r="C140" s="100" t="str">
        <f>IFERROR(VLOOKUP(tbl_ent_jun[[#This Row],[Produto]],produtos,3,0),"")</f>
        <v/>
      </c>
      <c r="D140" s="101" t="str">
        <f>IFERROR(tbl_ent_jun[[#This Row],[preço unitário]]*tbl_ent_jun[[#This Row],[Qtd]],"")</f>
        <v/>
      </c>
      <c r="F140" s="98"/>
      <c r="G140" s="98"/>
      <c r="H140" s="100" t="str">
        <f>IFERROR(VLOOKUP(tbl_vend_jun[[#This Row],[Produto]],produtos,5,0),"")</f>
        <v/>
      </c>
      <c r="I140" s="101" t="str">
        <f>IFERROR(tbl_vend_jun[[#This Row],[preço unitário]]*tbl_vend_jun[[#This Row],[Qtd]],"")</f>
        <v/>
      </c>
      <c r="M140" s="90"/>
    </row>
    <row r="141" spans="1:13" x14ac:dyDescent="0.3">
      <c r="A141" s="98"/>
      <c r="B141" s="99"/>
      <c r="C141" s="100" t="str">
        <f>IFERROR(VLOOKUP(tbl_ent_jun[[#This Row],[Produto]],produtos,3,0),"")</f>
        <v/>
      </c>
      <c r="D141" s="101" t="str">
        <f>IFERROR(tbl_ent_jun[[#This Row],[preço unitário]]*tbl_ent_jun[[#This Row],[Qtd]],"")</f>
        <v/>
      </c>
      <c r="F141" s="98"/>
      <c r="G141" s="98"/>
      <c r="H141" s="100" t="str">
        <f>IFERROR(VLOOKUP(tbl_vend_jun[[#This Row],[Produto]],produtos,5,0),"")</f>
        <v/>
      </c>
      <c r="I141" s="101" t="str">
        <f>IFERROR(tbl_vend_jun[[#This Row],[preço unitário]]*tbl_vend_jun[[#This Row],[Qtd]],"")</f>
        <v/>
      </c>
      <c r="M141" s="90"/>
    </row>
    <row r="142" spans="1:13" x14ac:dyDescent="0.3">
      <c r="A142" s="98"/>
      <c r="B142" s="99"/>
      <c r="C142" s="100" t="str">
        <f>IFERROR(VLOOKUP(tbl_ent_jun[[#This Row],[Produto]],produtos,3,0),"")</f>
        <v/>
      </c>
      <c r="D142" s="101" t="str">
        <f>IFERROR(tbl_ent_jun[[#This Row],[preço unitário]]*tbl_ent_jun[[#This Row],[Qtd]],"")</f>
        <v/>
      </c>
      <c r="F142" s="98"/>
      <c r="G142" s="98"/>
      <c r="H142" s="100" t="str">
        <f>IFERROR(VLOOKUP(tbl_vend_jun[[#This Row],[Produto]],produtos,5,0),"")</f>
        <v/>
      </c>
      <c r="I142" s="101" t="str">
        <f>IFERROR(tbl_vend_jun[[#This Row],[preço unitário]]*tbl_vend_jun[[#This Row],[Qtd]],"")</f>
        <v/>
      </c>
      <c r="M142" s="90"/>
    </row>
    <row r="143" spans="1:13" x14ac:dyDescent="0.3">
      <c r="A143" s="98"/>
      <c r="B143" s="99"/>
      <c r="C143" s="100" t="str">
        <f>IFERROR(VLOOKUP(tbl_ent_jun[[#This Row],[Produto]],produtos,3,0),"")</f>
        <v/>
      </c>
      <c r="D143" s="101" t="str">
        <f>IFERROR(tbl_ent_jun[[#This Row],[preço unitário]]*tbl_ent_jun[[#This Row],[Qtd]],"")</f>
        <v/>
      </c>
      <c r="F143" s="98"/>
      <c r="G143" s="98"/>
      <c r="H143" s="100" t="str">
        <f>IFERROR(VLOOKUP(tbl_vend_jun[[#This Row],[Produto]],produtos,5,0),"")</f>
        <v/>
      </c>
      <c r="I143" s="101" t="str">
        <f>IFERROR(tbl_vend_jun[[#This Row],[preço unitário]]*tbl_vend_jun[[#This Row],[Qtd]],"")</f>
        <v/>
      </c>
      <c r="M143" s="90"/>
    </row>
    <row r="144" spans="1:13" x14ac:dyDescent="0.3">
      <c r="A144" s="98"/>
      <c r="B144" s="99"/>
      <c r="C144" s="100" t="str">
        <f>IFERROR(VLOOKUP(tbl_ent_jun[[#This Row],[Produto]],produtos,3,0),"")</f>
        <v/>
      </c>
      <c r="D144" s="101" t="str">
        <f>IFERROR(tbl_ent_jun[[#This Row],[preço unitário]]*tbl_ent_jun[[#This Row],[Qtd]],"")</f>
        <v/>
      </c>
      <c r="F144" s="98"/>
      <c r="G144" s="98"/>
      <c r="H144" s="100" t="str">
        <f>IFERROR(VLOOKUP(tbl_vend_jun[[#This Row],[Produto]],produtos,5,0),"")</f>
        <v/>
      </c>
      <c r="I144" s="101" t="str">
        <f>IFERROR(tbl_vend_jun[[#This Row],[preço unitário]]*tbl_vend_jun[[#This Row],[Qtd]],"")</f>
        <v/>
      </c>
      <c r="M144" s="90"/>
    </row>
    <row r="145" spans="1:13" x14ac:dyDescent="0.3">
      <c r="A145" s="98"/>
      <c r="B145" s="99"/>
      <c r="C145" s="100" t="str">
        <f>IFERROR(VLOOKUP(tbl_ent_jun[[#This Row],[Produto]],produtos,3,0),"")</f>
        <v/>
      </c>
      <c r="D145" s="101" t="str">
        <f>IFERROR(tbl_ent_jun[[#This Row],[preço unitário]]*tbl_ent_jun[[#This Row],[Qtd]],"")</f>
        <v/>
      </c>
      <c r="F145" s="98"/>
      <c r="G145" s="98"/>
      <c r="H145" s="100" t="str">
        <f>IFERROR(VLOOKUP(tbl_vend_jun[[#This Row],[Produto]],produtos,5,0),"")</f>
        <v/>
      </c>
      <c r="I145" s="101" t="str">
        <f>IFERROR(tbl_vend_jun[[#This Row],[preço unitário]]*tbl_vend_jun[[#This Row],[Qtd]],"")</f>
        <v/>
      </c>
      <c r="M145" s="90"/>
    </row>
    <row r="146" spans="1:13" x14ac:dyDescent="0.3">
      <c r="A146" s="98"/>
      <c r="B146" s="99"/>
      <c r="C146" s="100" t="str">
        <f>IFERROR(VLOOKUP(tbl_ent_jun[[#This Row],[Produto]],produtos,3,0),"")</f>
        <v/>
      </c>
      <c r="D146" s="101" t="str">
        <f>IFERROR(tbl_ent_jun[[#This Row],[preço unitário]]*tbl_ent_jun[[#This Row],[Qtd]],"")</f>
        <v/>
      </c>
      <c r="F146" s="98"/>
      <c r="G146" s="98"/>
      <c r="H146" s="100" t="str">
        <f>IFERROR(VLOOKUP(tbl_vend_jun[[#This Row],[Produto]],produtos,5,0),"")</f>
        <v/>
      </c>
      <c r="I146" s="101" t="str">
        <f>IFERROR(tbl_vend_jun[[#This Row],[preço unitário]]*tbl_vend_jun[[#This Row],[Qtd]],"")</f>
        <v/>
      </c>
      <c r="M146" s="90"/>
    </row>
    <row r="147" spans="1:13" x14ac:dyDescent="0.3">
      <c r="A147" s="98"/>
      <c r="B147" s="99"/>
      <c r="C147" s="100" t="str">
        <f>IFERROR(VLOOKUP(tbl_ent_jun[[#This Row],[Produto]],produtos,3,0),"")</f>
        <v/>
      </c>
      <c r="D147" s="101" t="str">
        <f>IFERROR(tbl_ent_jun[[#This Row],[preço unitário]]*tbl_ent_jun[[#This Row],[Qtd]],"")</f>
        <v/>
      </c>
      <c r="F147" s="98"/>
      <c r="G147" s="98"/>
      <c r="H147" s="100" t="str">
        <f>IFERROR(VLOOKUP(tbl_vend_jun[[#This Row],[Produto]],produtos,5,0),"")</f>
        <v/>
      </c>
      <c r="I147" s="101" t="str">
        <f>IFERROR(tbl_vend_jun[[#This Row],[preço unitário]]*tbl_vend_jun[[#This Row],[Qtd]],"")</f>
        <v/>
      </c>
      <c r="M147" s="90"/>
    </row>
    <row r="148" spans="1:13" x14ac:dyDescent="0.3">
      <c r="A148" s="98"/>
      <c r="B148" s="99"/>
      <c r="C148" s="100" t="str">
        <f>IFERROR(VLOOKUP(tbl_ent_jun[[#This Row],[Produto]],produtos,3,0),"")</f>
        <v/>
      </c>
      <c r="D148" s="101" t="str">
        <f>IFERROR(tbl_ent_jun[[#This Row],[preço unitário]]*tbl_ent_jun[[#This Row],[Qtd]],"")</f>
        <v/>
      </c>
      <c r="F148" s="98"/>
      <c r="G148" s="98"/>
      <c r="H148" s="100" t="str">
        <f>IFERROR(VLOOKUP(tbl_vend_jun[[#This Row],[Produto]],produtos,5,0),"")</f>
        <v/>
      </c>
      <c r="I148" s="101" t="str">
        <f>IFERROR(tbl_vend_jun[[#This Row],[preço unitário]]*tbl_vend_jun[[#This Row],[Qtd]],"")</f>
        <v/>
      </c>
      <c r="M148" s="90"/>
    </row>
    <row r="149" spans="1:13" x14ac:dyDescent="0.3">
      <c r="A149" s="98"/>
      <c r="B149" s="99"/>
      <c r="C149" s="100" t="str">
        <f>IFERROR(VLOOKUP(tbl_ent_jun[[#This Row],[Produto]],produtos,3,0),"")</f>
        <v/>
      </c>
      <c r="D149" s="101" t="str">
        <f>IFERROR(tbl_ent_jun[[#This Row],[preço unitário]]*tbl_ent_jun[[#This Row],[Qtd]],"")</f>
        <v/>
      </c>
      <c r="F149" s="98"/>
      <c r="G149" s="98"/>
      <c r="H149" s="100" t="str">
        <f>IFERROR(VLOOKUP(tbl_vend_jun[[#This Row],[Produto]],produtos,5,0),"")</f>
        <v/>
      </c>
      <c r="I149" s="101" t="str">
        <f>IFERROR(tbl_vend_jun[[#This Row],[preço unitário]]*tbl_vend_jun[[#This Row],[Qtd]],"")</f>
        <v/>
      </c>
      <c r="M149" s="90"/>
    </row>
    <row r="150" spans="1:13" x14ac:dyDescent="0.3">
      <c r="A150" s="98"/>
      <c r="B150" s="99"/>
      <c r="C150" s="100" t="str">
        <f>IFERROR(VLOOKUP(tbl_ent_jun[[#This Row],[Produto]],produtos,3,0),"")</f>
        <v/>
      </c>
      <c r="D150" s="101" t="str">
        <f>IFERROR(tbl_ent_jun[[#This Row],[preço unitário]]*tbl_ent_jun[[#This Row],[Qtd]],"")</f>
        <v/>
      </c>
      <c r="F150" s="98"/>
      <c r="G150" s="98"/>
      <c r="H150" s="100" t="str">
        <f>IFERROR(VLOOKUP(tbl_vend_jun[[#This Row],[Produto]],produtos,5,0),"")</f>
        <v/>
      </c>
      <c r="I150" s="101" t="str">
        <f>IFERROR(tbl_vend_jun[[#This Row],[preço unitário]]*tbl_vend_jun[[#This Row],[Qtd]],"")</f>
        <v/>
      </c>
      <c r="M150" s="90"/>
    </row>
    <row r="151" spans="1:13" x14ac:dyDescent="0.3">
      <c r="A151" s="98"/>
      <c r="B151" s="99"/>
      <c r="C151" s="100" t="str">
        <f>IFERROR(VLOOKUP(tbl_ent_jun[[#This Row],[Produto]],produtos,3,0),"")</f>
        <v/>
      </c>
      <c r="D151" s="101" t="str">
        <f>IFERROR(tbl_ent_jun[[#This Row],[preço unitário]]*tbl_ent_jun[[#This Row],[Qtd]],"")</f>
        <v/>
      </c>
      <c r="F151" s="98"/>
      <c r="G151" s="98"/>
      <c r="H151" s="100" t="str">
        <f>IFERROR(VLOOKUP(tbl_vend_jun[[#This Row],[Produto]],produtos,5,0),"")</f>
        <v/>
      </c>
      <c r="I151" s="101" t="str">
        <f>IFERROR(tbl_vend_jun[[#This Row],[preço unitário]]*tbl_vend_jun[[#This Row],[Qtd]],"")</f>
        <v/>
      </c>
      <c r="M151" s="90"/>
    </row>
    <row r="152" spans="1:13" x14ac:dyDescent="0.3">
      <c r="A152" s="98"/>
      <c r="B152" s="99"/>
      <c r="C152" s="100" t="str">
        <f>IFERROR(VLOOKUP(tbl_ent_jun[[#This Row],[Produto]],produtos,3,0),"")</f>
        <v/>
      </c>
      <c r="D152" s="101" t="str">
        <f>IFERROR(tbl_ent_jun[[#This Row],[preço unitário]]*tbl_ent_jun[[#This Row],[Qtd]],"")</f>
        <v/>
      </c>
      <c r="F152" s="98"/>
      <c r="G152" s="98"/>
      <c r="H152" s="100" t="str">
        <f>IFERROR(VLOOKUP(tbl_vend_jun[[#This Row],[Produto]],produtos,5,0),"")</f>
        <v/>
      </c>
      <c r="I152" s="101" t="str">
        <f>IFERROR(tbl_vend_jun[[#This Row],[preço unitário]]*tbl_vend_jun[[#This Row],[Qtd]],"")</f>
        <v/>
      </c>
      <c r="M152" s="90"/>
    </row>
    <row r="153" spans="1:13" x14ac:dyDescent="0.3">
      <c r="A153" s="98"/>
      <c r="B153" s="99"/>
      <c r="C153" s="100" t="str">
        <f>IFERROR(VLOOKUP(tbl_ent_jun[[#This Row],[Produto]],produtos,3,0),"")</f>
        <v/>
      </c>
      <c r="D153" s="101" t="str">
        <f>IFERROR(tbl_ent_jun[[#This Row],[preço unitário]]*tbl_ent_jun[[#This Row],[Qtd]],"")</f>
        <v/>
      </c>
      <c r="F153" s="98"/>
      <c r="G153" s="98"/>
      <c r="H153" s="100" t="str">
        <f>IFERROR(VLOOKUP(tbl_vend_jun[[#This Row],[Produto]],produtos,5,0),"")</f>
        <v/>
      </c>
      <c r="I153" s="101" t="str">
        <f>IFERROR(tbl_vend_jun[[#This Row],[preço unitário]]*tbl_vend_jun[[#This Row],[Qtd]],"")</f>
        <v/>
      </c>
      <c r="M153" s="90"/>
    </row>
    <row r="154" spans="1:13" x14ac:dyDescent="0.3">
      <c r="A154" s="98"/>
      <c r="B154" s="99"/>
      <c r="C154" s="100" t="str">
        <f>IFERROR(VLOOKUP(tbl_ent_jun[[#This Row],[Produto]],produtos,3,0),"")</f>
        <v/>
      </c>
      <c r="D154" s="101" t="str">
        <f>IFERROR(tbl_ent_jun[[#This Row],[preço unitário]]*tbl_ent_jun[[#This Row],[Qtd]],"")</f>
        <v/>
      </c>
      <c r="F154" s="98"/>
      <c r="G154" s="98"/>
      <c r="H154" s="100" t="str">
        <f>IFERROR(VLOOKUP(tbl_vend_jun[[#This Row],[Produto]],produtos,5,0),"")</f>
        <v/>
      </c>
      <c r="I154" s="101" t="str">
        <f>IFERROR(tbl_vend_jun[[#This Row],[preço unitário]]*tbl_vend_jun[[#This Row],[Qtd]],"")</f>
        <v/>
      </c>
      <c r="M154" s="90"/>
    </row>
    <row r="155" spans="1:13" x14ac:dyDescent="0.3">
      <c r="A155" s="98"/>
      <c r="B155" s="99"/>
      <c r="C155" s="100" t="str">
        <f>IFERROR(VLOOKUP(tbl_ent_jun[[#This Row],[Produto]],produtos,3,0),"")</f>
        <v/>
      </c>
      <c r="D155" s="101" t="str">
        <f>IFERROR(tbl_ent_jun[[#This Row],[preço unitário]]*tbl_ent_jun[[#This Row],[Qtd]],"")</f>
        <v/>
      </c>
      <c r="F155" s="98"/>
      <c r="G155" s="98"/>
      <c r="H155" s="100" t="str">
        <f>IFERROR(VLOOKUP(tbl_vend_jun[[#This Row],[Produto]],produtos,5,0),"")</f>
        <v/>
      </c>
      <c r="I155" s="101" t="str">
        <f>IFERROR(tbl_vend_jun[[#This Row],[preço unitário]]*tbl_vend_jun[[#This Row],[Qtd]],"")</f>
        <v/>
      </c>
      <c r="M155" s="90"/>
    </row>
    <row r="156" spans="1:13" x14ac:dyDescent="0.3">
      <c r="A156" s="98"/>
      <c r="B156" s="99"/>
      <c r="C156" s="100" t="str">
        <f>IFERROR(VLOOKUP(tbl_ent_jun[[#This Row],[Produto]],produtos,3,0),"")</f>
        <v/>
      </c>
      <c r="D156" s="101" t="str">
        <f>IFERROR(tbl_ent_jun[[#This Row],[preço unitário]]*tbl_ent_jun[[#This Row],[Qtd]],"")</f>
        <v/>
      </c>
      <c r="F156" s="98"/>
      <c r="G156" s="98"/>
      <c r="H156" s="100" t="str">
        <f>IFERROR(VLOOKUP(tbl_vend_jun[[#This Row],[Produto]],produtos,5,0),"")</f>
        <v/>
      </c>
      <c r="I156" s="101" t="str">
        <f>IFERROR(tbl_vend_jun[[#This Row],[preço unitário]]*tbl_vend_jun[[#This Row],[Qtd]],"")</f>
        <v/>
      </c>
      <c r="M156" s="90"/>
    </row>
    <row r="157" spans="1:13" x14ac:dyDescent="0.3">
      <c r="A157" s="98"/>
      <c r="B157" s="99"/>
      <c r="C157" s="100" t="str">
        <f>IFERROR(VLOOKUP(tbl_ent_jun[[#This Row],[Produto]],produtos,3,0),"")</f>
        <v/>
      </c>
      <c r="D157" s="101" t="str">
        <f>IFERROR(tbl_ent_jun[[#This Row],[preço unitário]]*tbl_ent_jun[[#This Row],[Qtd]],"")</f>
        <v/>
      </c>
      <c r="F157" s="98"/>
      <c r="G157" s="98"/>
      <c r="H157" s="100" t="str">
        <f>IFERROR(VLOOKUP(tbl_vend_jun[[#This Row],[Produto]],produtos,5,0),"")</f>
        <v/>
      </c>
      <c r="I157" s="101" t="str">
        <f>IFERROR(tbl_vend_jun[[#This Row],[preço unitário]]*tbl_vend_jun[[#This Row],[Qtd]],"")</f>
        <v/>
      </c>
      <c r="M157" s="90"/>
    </row>
    <row r="158" spans="1:13" x14ac:dyDescent="0.3">
      <c r="A158" s="98"/>
      <c r="B158" s="99"/>
      <c r="C158" s="100" t="str">
        <f>IFERROR(VLOOKUP(tbl_ent_jun[[#This Row],[Produto]],produtos,3,0),"")</f>
        <v/>
      </c>
      <c r="D158" s="101" t="str">
        <f>IFERROR(tbl_ent_jun[[#This Row],[preço unitário]]*tbl_ent_jun[[#This Row],[Qtd]],"")</f>
        <v/>
      </c>
      <c r="F158" s="98"/>
      <c r="G158" s="98"/>
      <c r="H158" s="100" t="str">
        <f>IFERROR(VLOOKUP(tbl_vend_jun[[#This Row],[Produto]],produtos,5,0),"")</f>
        <v/>
      </c>
      <c r="I158" s="101" t="str">
        <f>IFERROR(tbl_vend_jun[[#This Row],[preço unitário]]*tbl_vend_jun[[#This Row],[Qtd]],"")</f>
        <v/>
      </c>
      <c r="M158" s="90"/>
    </row>
    <row r="159" spans="1:13" x14ac:dyDescent="0.3">
      <c r="A159" s="98"/>
      <c r="B159" s="99"/>
      <c r="C159" s="100" t="str">
        <f>IFERROR(VLOOKUP(tbl_ent_jun[[#This Row],[Produto]],produtos,3,0),"")</f>
        <v/>
      </c>
      <c r="D159" s="101" t="str">
        <f>IFERROR(tbl_ent_jun[[#This Row],[preço unitário]]*tbl_ent_jun[[#This Row],[Qtd]],"")</f>
        <v/>
      </c>
      <c r="F159" s="98"/>
      <c r="G159" s="98"/>
      <c r="H159" s="100" t="str">
        <f>IFERROR(VLOOKUP(tbl_vend_jun[[#This Row],[Produto]],produtos,5,0),"")</f>
        <v/>
      </c>
      <c r="I159" s="101" t="str">
        <f>IFERROR(tbl_vend_jun[[#This Row],[preço unitário]]*tbl_vend_jun[[#This Row],[Qtd]],"")</f>
        <v/>
      </c>
      <c r="M159" s="90"/>
    </row>
    <row r="160" spans="1:13" x14ac:dyDescent="0.3">
      <c r="A160" s="98"/>
      <c r="B160" s="99"/>
      <c r="C160" s="100" t="str">
        <f>IFERROR(VLOOKUP(tbl_ent_jun[[#This Row],[Produto]],produtos,3,0),"")</f>
        <v/>
      </c>
      <c r="D160" s="101" t="str">
        <f>IFERROR(tbl_ent_jun[[#This Row],[preço unitário]]*tbl_ent_jun[[#This Row],[Qtd]],"")</f>
        <v/>
      </c>
      <c r="F160" s="98"/>
      <c r="G160" s="98"/>
      <c r="H160" s="100" t="str">
        <f>IFERROR(VLOOKUP(tbl_vend_jun[[#This Row],[Produto]],produtos,5,0),"")</f>
        <v/>
      </c>
      <c r="I160" s="101" t="str">
        <f>IFERROR(tbl_vend_jun[[#This Row],[preço unitário]]*tbl_vend_jun[[#This Row],[Qtd]],"")</f>
        <v/>
      </c>
      <c r="M160" s="90"/>
    </row>
    <row r="161" spans="1:13" x14ac:dyDescent="0.3">
      <c r="A161" s="98"/>
      <c r="B161" s="99"/>
      <c r="C161" s="100" t="str">
        <f>IFERROR(VLOOKUP(tbl_ent_jun[[#This Row],[Produto]],produtos,3,0),"")</f>
        <v/>
      </c>
      <c r="D161" s="101" t="str">
        <f>IFERROR(tbl_ent_jun[[#This Row],[preço unitário]]*tbl_ent_jun[[#This Row],[Qtd]],"")</f>
        <v/>
      </c>
      <c r="F161" s="98"/>
      <c r="G161" s="98"/>
      <c r="H161" s="100" t="str">
        <f>IFERROR(VLOOKUP(tbl_vend_jun[[#This Row],[Produto]],produtos,5,0),"")</f>
        <v/>
      </c>
      <c r="I161" s="101" t="str">
        <f>IFERROR(tbl_vend_jun[[#This Row],[preço unitário]]*tbl_vend_jun[[#This Row],[Qtd]],"")</f>
        <v/>
      </c>
      <c r="M161" s="90"/>
    </row>
    <row r="162" spans="1:13" x14ac:dyDescent="0.3">
      <c r="A162" s="98"/>
      <c r="B162" s="99"/>
      <c r="C162" s="100" t="str">
        <f>IFERROR(VLOOKUP(tbl_ent_jun[[#This Row],[Produto]],produtos,3,0),"")</f>
        <v/>
      </c>
      <c r="D162" s="101" t="str">
        <f>IFERROR(tbl_ent_jun[[#This Row],[preço unitário]]*tbl_ent_jun[[#This Row],[Qtd]],"")</f>
        <v/>
      </c>
      <c r="F162" s="98"/>
      <c r="G162" s="98"/>
      <c r="H162" s="100" t="str">
        <f>IFERROR(VLOOKUP(tbl_vend_jun[[#This Row],[Produto]],produtos,5,0),"")</f>
        <v/>
      </c>
      <c r="I162" s="101" t="str">
        <f>IFERROR(tbl_vend_jun[[#This Row],[preço unitário]]*tbl_vend_jun[[#This Row],[Qtd]],"")</f>
        <v/>
      </c>
      <c r="M162" s="90"/>
    </row>
    <row r="163" spans="1:13" x14ac:dyDescent="0.3">
      <c r="A163" s="98"/>
      <c r="B163" s="99"/>
      <c r="C163" s="100" t="str">
        <f>IFERROR(VLOOKUP(tbl_ent_jun[[#This Row],[Produto]],produtos,3,0),"")</f>
        <v/>
      </c>
      <c r="D163" s="101" t="str">
        <f>IFERROR(tbl_ent_jun[[#This Row],[preço unitário]]*tbl_ent_jun[[#This Row],[Qtd]],"")</f>
        <v/>
      </c>
      <c r="F163" s="98"/>
      <c r="G163" s="98"/>
      <c r="H163" s="100" t="str">
        <f>IFERROR(VLOOKUP(tbl_vend_jun[[#This Row],[Produto]],produtos,5,0),"")</f>
        <v/>
      </c>
      <c r="I163" s="101" t="str">
        <f>IFERROR(tbl_vend_jun[[#This Row],[preço unitário]]*tbl_vend_jun[[#This Row],[Qtd]],"")</f>
        <v/>
      </c>
      <c r="M163" s="90"/>
    </row>
    <row r="164" spans="1:13" x14ac:dyDescent="0.3">
      <c r="A164" s="98"/>
      <c r="B164" s="99"/>
      <c r="C164" s="100" t="str">
        <f>IFERROR(VLOOKUP(tbl_ent_jun[[#This Row],[Produto]],produtos,3,0),"")</f>
        <v/>
      </c>
      <c r="D164" s="101" t="str">
        <f>IFERROR(tbl_ent_jun[[#This Row],[preço unitário]]*tbl_ent_jun[[#This Row],[Qtd]],"")</f>
        <v/>
      </c>
      <c r="F164" s="98"/>
      <c r="G164" s="98"/>
      <c r="H164" s="100" t="str">
        <f>IFERROR(VLOOKUP(tbl_vend_jun[[#This Row],[Produto]],produtos,5,0),"")</f>
        <v/>
      </c>
      <c r="I164" s="101" t="str">
        <f>IFERROR(tbl_vend_jun[[#This Row],[preço unitário]]*tbl_vend_jun[[#This Row],[Qtd]],"")</f>
        <v/>
      </c>
      <c r="M164" s="90"/>
    </row>
    <row r="165" spans="1:13" x14ac:dyDescent="0.3">
      <c r="A165" s="98"/>
      <c r="B165" s="99"/>
      <c r="C165" s="100" t="str">
        <f>IFERROR(VLOOKUP(tbl_ent_jun[[#This Row],[Produto]],produtos,3,0),"")</f>
        <v/>
      </c>
      <c r="D165" s="101" t="str">
        <f>IFERROR(tbl_ent_jun[[#This Row],[preço unitário]]*tbl_ent_jun[[#This Row],[Qtd]],"")</f>
        <v/>
      </c>
      <c r="F165" s="98"/>
      <c r="G165" s="98"/>
      <c r="H165" s="100" t="str">
        <f>IFERROR(VLOOKUP(tbl_vend_jun[[#This Row],[Produto]],produtos,5,0),"")</f>
        <v/>
      </c>
      <c r="I165" s="101" t="str">
        <f>IFERROR(tbl_vend_jun[[#This Row],[preço unitário]]*tbl_vend_jun[[#This Row],[Qtd]],"")</f>
        <v/>
      </c>
      <c r="M165" s="90"/>
    </row>
    <row r="166" spans="1:13" x14ac:dyDescent="0.3">
      <c r="A166" s="98"/>
      <c r="B166" s="99"/>
      <c r="C166" s="100" t="str">
        <f>IFERROR(VLOOKUP(tbl_ent_jun[[#This Row],[Produto]],produtos,3,0),"")</f>
        <v/>
      </c>
      <c r="D166" s="101" t="str">
        <f>IFERROR(tbl_ent_jun[[#This Row],[preço unitário]]*tbl_ent_jun[[#This Row],[Qtd]],"")</f>
        <v/>
      </c>
      <c r="F166" s="98"/>
      <c r="G166" s="98"/>
      <c r="H166" s="100" t="str">
        <f>IFERROR(VLOOKUP(tbl_vend_jun[[#This Row],[Produto]],produtos,5,0),"")</f>
        <v/>
      </c>
      <c r="I166" s="101" t="str">
        <f>IFERROR(tbl_vend_jun[[#This Row],[preço unitário]]*tbl_vend_jun[[#This Row],[Qtd]],"")</f>
        <v/>
      </c>
      <c r="M166" s="90"/>
    </row>
    <row r="167" spans="1:13" x14ac:dyDescent="0.3">
      <c r="A167" s="98"/>
      <c r="B167" s="99"/>
      <c r="C167" s="100" t="str">
        <f>IFERROR(VLOOKUP(tbl_ent_jun[[#This Row],[Produto]],produtos,3,0),"")</f>
        <v/>
      </c>
      <c r="D167" s="101" t="str">
        <f>IFERROR(tbl_ent_jun[[#This Row],[preço unitário]]*tbl_ent_jun[[#This Row],[Qtd]],"")</f>
        <v/>
      </c>
      <c r="F167" s="98"/>
      <c r="G167" s="98"/>
      <c r="H167" s="100" t="str">
        <f>IFERROR(VLOOKUP(tbl_vend_jun[[#This Row],[Produto]],produtos,5,0),"")</f>
        <v/>
      </c>
      <c r="I167" s="101" t="str">
        <f>IFERROR(tbl_vend_jun[[#This Row],[preço unitário]]*tbl_vend_jun[[#This Row],[Qtd]],"")</f>
        <v/>
      </c>
      <c r="M167" s="90"/>
    </row>
    <row r="168" spans="1:13" x14ac:dyDescent="0.3">
      <c r="A168" s="98"/>
      <c r="B168" s="99"/>
      <c r="C168" s="100" t="str">
        <f>IFERROR(VLOOKUP(tbl_ent_jun[[#This Row],[Produto]],produtos,3,0),"")</f>
        <v/>
      </c>
      <c r="D168" s="101" t="str">
        <f>IFERROR(tbl_ent_jun[[#This Row],[preço unitário]]*tbl_ent_jun[[#This Row],[Qtd]],"")</f>
        <v/>
      </c>
      <c r="F168" s="98"/>
      <c r="G168" s="98"/>
      <c r="H168" s="100" t="str">
        <f>IFERROR(VLOOKUP(tbl_vend_jun[[#This Row],[Produto]],produtos,5,0),"")</f>
        <v/>
      </c>
      <c r="I168" s="101" t="str">
        <f>IFERROR(tbl_vend_jun[[#This Row],[preço unitário]]*tbl_vend_jun[[#This Row],[Qtd]],"")</f>
        <v/>
      </c>
      <c r="M168" s="90"/>
    </row>
    <row r="169" spans="1:13" x14ac:dyDescent="0.3">
      <c r="A169" s="98"/>
      <c r="B169" s="99"/>
      <c r="C169" s="100" t="str">
        <f>IFERROR(VLOOKUP(tbl_ent_jun[[#This Row],[Produto]],produtos,3,0),"")</f>
        <v/>
      </c>
      <c r="D169" s="101" t="str">
        <f>IFERROR(tbl_ent_jun[[#This Row],[preço unitário]]*tbl_ent_jun[[#This Row],[Qtd]],"")</f>
        <v/>
      </c>
      <c r="F169" s="98"/>
      <c r="G169" s="98"/>
      <c r="H169" s="100" t="str">
        <f>IFERROR(VLOOKUP(tbl_vend_jun[[#This Row],[Produto]],produtos,5,0),"")</f>
        <v/>
      </c>
      <c r="I169" s="101" t="str">
        <f>IFERROR(tbl_vend_jun[[#This Row],[preço unitário]]*tbl_vend_jun[[#This Row],[Qtd]],"")</f>
        <v/>
      </c>
      <c r="M169" s="90"/>
    </row>
    <row r="170" spans="1:13" x14ac:dyDescent="0.3">
      <c r="A170" s="98"/>
      <c r="B170" s="99"/>
      <c r="C170" s="100" t="str">
        <f>IFERROR(VLOOKUP(tbl_ent_jun[[#This Row],[Produto]],produtos,3,0),"")</f>
        <v/>
      </c>
      <c r="D170" s="101" t="str">
        <f>IFERROR(tbl_ent_jun[[#This Row],[preço unitário]]*tbl_ent_jun[[#This Row],[Qtd]],"")</f>
        <v/>
      </c>
      <c r="F170" s="98"/>
      <c r="G170" s="98"/>
      <c r="H170" s="100" t="str">
        <f>IFERROR(VLOOKUP(tbl_vend_jun[[#This Row],[Produto]],produtos,5,0),"")</f>
        <v/>
      </c>
      <c r="I170" s="101" t="str">
        <f>IFERROR(tbl_vend_jun[[#This Row],[preço unitário]]*tbl_vend_jun[[#This Row],[Qtd]],"")</f>
        <v/>
      </c>
      <c r="M170" s="90"/>
    </row>
    <row r="171" spans="1:13" x14ac:dyDescent="0.3">
      <c r="A171" s="98"/>
      <c r="B171" s="99"/>
      <c r="C171" s="100" t="str">
        <f>IFERROR(VLOOKUP(tbl_ent_jun[[#This Row],[Produto]],produtos,3,0),"")</f>
        <v/>
      </c>
      <c r="D171" s="101" t="str">
        <f>IFERROR(tbl_ent_jun[[#This Row],[preço unitário]]*tbl_ent_jun[[#This Row],[Qtd]],"")</f>
        <v/>
      </c>
      <c r="F171" s="98"/>
      <c r="G171" s="98"/>
      <c r="H171" s="100" t="str">
        <f>IFERROR(VLOOKUP(tbl_vend_jun[[#This Row],[Produto]],produtos,5,0),"")</f>
        <v/>
      </c>
      <c r="I171" s="101" t="str">
        <f>IFERROR(tbl_vend_jun[[#This Row],[preço unitário]]*tbl_vend_jun[[#This Row],[Qtd]],"")</f>
        <v/>
      </c>
      <c r="M171" s="90"/>
    </row>
    <row r="172" spans="1:13" x14ac:dyDescent="0.3">
      <c r="A172" s="98"/>
      <c r="B172" s="99"/>
      <c r="C172" s="100" t="str">
        <f>IFERROR(VLOOKUP(tbl_ent_jun[[#This Row],[Produto]],produtos,3,0),"")</f>
        <v/>
      </c>
      <c r="D172" s="101" t="str">
        <f>IFERROR(tbl_ent_jun[[#This Row],[preço unitário]]*tbl_ent_jun[[#This Row],[Qtd]],"")</f>
        <v/>
      </c>
      <c r="F172" s="98"/>
      <c r="G172" s="98"/>
      <c r="H172" s="100" t="str">
        <f>IFERROR(VLOOKUP(tbl_vend_jun[[#This Row],[Produto]],produtos,5,0),"")</f>
        <v/>
      </c>
      <c r="I172" s="101" t="str">
        <f>IFERROR(tbl_vend_jun[[#This Row],[preço unitário]]*tbl_vend_jun[[#This Row],[Qtd]],"")</f>
        <v/>
      </c>
      <c r="M172" s="90"/>
    </row>
    <row r="173" spans="1:13" x14ac:dyDescent="0.3">
      <c r="A173" s="98"/>
      <c r="B173" s="99"/>
      <c r="C173" s="100" t="str">
        <f>IFERROR(VLOOKUP(tbl_ent_jun[[#This Row],[Produto]],produtos,3,0),"")</f>
        <v/>
      </c>
      <c r="D173" s="101" t="str">
        <f>IFERROR(tbl_ent_jun[[#This Row],[preço unitário]]*tbl_ent_jun[[#This Row],[Qtd]],"")</f>
        <v/>
      </c>
      <c r="F173" s="98"/>
      <c r="G173" s="98"/>
      <c r="H173" s="100" t="str">
        <f>IFERROR(VLOOKUP(tbl_vend_jun[[#This Row],[Produto]],produtos,5,0),"")</f>
        <v/>
      </c>
      <c r="I173" s="101" t="str">
        <f>IFERROR(tbl_vend_jun[[#This Row],[preço unitário]]*tbl_vend_jun[[#This Row],[Qtd]],"")</f>
        <v/>
      </c>
      <c r="M173" s="90"/>
    </row>
    <row r="174" spans="1:13" x14ac:dyDescent="0.3">
      <c r="A174" s="98"/>
      <c r="B174" s="99"/>
      <c r="C174" s="100" t="str">
        <f>IFERROR(VLOOKUP(tbl_ent_jun[[#This Row],[Produto]],produtos,3,0),"")</f>
        <v/>
      </c>
      <c r="D174" s="101" t="str">
        <f>IFERROR(tbl_ent_jun[[#This Row],[preço unitário]]*tbl_ent_jun[[#This Row],[Qtd]],"")</f>
        <v/>
      </c>
      <c r="F174" s="98"/>
      <c r="G174" s="98"/>
      <c r="H174" s="100" t="str">
        <f>IFERROR(VLOOKUP(tbl_vend_jun[[#This Row],[Produto]],produtos,5,0),"")</f>
        <v/>
      </c>
      <c r="I174" s="101" t="str">
        <f>IFERROR(tbl_vend_jun[[#This Row],[preço unitário]]*tbl_vend_jun[[#This Row],[Qtd]],"")</f>
        <v/>
      </c>
      <c r="M174" s="90"/>
    </row>
    <row r="175" spans="1:13" x14ac:dyDescent="0.3">
      <c r="A175" s="98"/>
      <c r="B175" s="99"/>
      <c r="C175" s="100" t="str">
        <f>IFERROR(VLOOKUP(tbl_ent_jun[[#This Row],[Produto]],produtos,3,0),"")</f>
        <v/>
      </c>
      <c r="D175" s="101" t="str">
        <f>IFERROR(tbl_ent_jun[[#This Row],[preço unitário]]*tbl_ent_jun[[#This Row],[Qtd]],"")</f>
        <v/>
      </c>
      <c r="F175" s="98"/>
      <c r="G175" s="98"/>
      <c r="H175" s="100" t="str">
        <f>IFERROR(VLOOKUP(tbl_vend_jun[[#This Row],[Produto]],produtos,5,0),"")</f>
        <v/>
      </c>
      <c r="I175" s="101" t="str">
        <f>IFERROR(tbl_vend_jun[[#This Row],[preço unitário]]*tbl_vend_jun[[#This Row],[Qtd]],"")</f>
        <v/>
      </c>
      <c r="M175" s="90"/>
    </row>
    <row r="176" spans="1:13" x14ac:dyDescent="0.3">
      <c r="A176" s="98"/>
      <c r="B176" s="99"/>
      <c r="C176" s="100" t="str">
        <f>IFERROR(VLOOKUP(tbl_ent_jun[[#This Row],[Produto]],produtos,3,0),"")</f>
        <v/>
      </c>
      <c r="D176" s="101" t="str">
        <f>IFERROR(tbl_ent_jun[[#This Row],[preço unitário]]*tbl_ent_jun[[#This Row],[Qtd]],"")</f>
        <v/>
      </c>
      <c r="F176" s="98"/>
      <c r="G176" s="98"/>
      <c r="H176" s="100" t="str">
        <f>IFERROR(VLOOKUP(tbl_vend_jun[[#This Row],[Produto]],produtos,5,0),"")</f>
        <v/>
      </c>
      <c r="I176" s="101" t="str">
        <f>IFERROR(tbl_vend_jun[[#This Row],[preço unitário]]*tbl_vend_jun[[#This Row],[Qtd]],"")</f>
        <v/>
      </c>
      <c r="M176" s="90"/>
    </row>
    <row r="177" spans="1:13" x14ac:dyDescent="0.3">
      <c r="A177" s="98"/>
      <c r="B177" s="99"/>
      <c r="C177" s="100" t="str">
        <f>IFERROR(VLOOKUP(tbl_ent_jun[[#This Row],[Produto]],produtos,3,0),"")</f>
        <v/>
      </c>
      <c r="D177" s="101" t="str">
        <f>IFERROR(tbl_ent_jun[[#This Row],[preço unitário]]*tbl_ent_jun[[#This Row],[Qtd]],"")</f>
        <v/>
      </c>
      <c r="F177" s="98"/>
      <c r="G177" s="98"/>
      <c r="H177" s="100" t="str">
        <f>IFERROR(VLOOKUP(tbl_vend_jun[[#This Row],[Produto]],produtos,5,0),"")</f>
        <v/>
      </c>
      <c r="I177" s="101" t="str">
        <f>IFERROR(tbl_vend_jun[[#This Row],[preço unitário]]*tbl_vend_jun[[#This Row],[Qtd]],"")</f>
        <v/>
      </c>
      <c r="M177" s="90"/>
    </row>
    <row r="178" spans="1:13" x14ac:dyDescent="0.3">
      <c r="A178" s="98"/>
      <c r="B178" s="99"/>
      <c r="C178" s="100" t="str">
        <f>IFERROR(VLOOKUP(tbl_ent_jun[[#This Row],[Produto]],produtos,3,0),"")</f>
        <v/>
      </c>
      <c r="D178" s="101" t="str">
        <f>IFERROR(tbl_ent_jun[[#This Row],[preço unitário]]*tbl_ent_jun[[#This Row],[Qtd]],"")</f>
        <v/>
      </c>
      <c r="F178" s="98"/>
      <c r="G178" s="98"/>
      <c r="H178" s="100" t="str">
        <f>IFERROR(VLOOKUP(tbl_vend_jun[[#This Row],[Produto]],produtos,5,0),"")</f>
        <v/>
      </c>
      <c r="I178" s="101" t="str">
        <f>IFERROR(tbl_vend_jun[[#This Row],[preço unitário]]*tbl_vend_jun[[#This Row],[Qtd]],"")</f>
        <v/>
      </c>
      <c r="M178" s="90"/>
    </row>
    <row r="179" spans="1:13" x14ac:dyDescent="0.3">
      <c r="A179" s="98"/>
      <c r="B179" s="99"/>
      <c r="C179" s="100" t="str">
        <f>IFERROR(VLOOKUP(tbl_ent_jun[[#This Row],[Produto]],produtos,3,0),"")</f>
        <v/>
      </c>
      <c r="D179" s="101" t="str">
        <f>IFERROR(tbl_ent_jun[[#This Row],[preço unitário]]*tbl_ent_jun[[#This Row],[Qtd]],"")</f>
        <v/>
      </c>
      <c r="F179" s="98"/>
      <c r="G179" s="98"/>
      <c r="H179" s="100" t="str">
        <f>IFERROR(VLOOKUP(tbl_vend_jun[[#This Row],[Produto]],produtos,5,0),"")</f>
        <v/>
      </c>
      <c r="I179" s="101" t="str">
        <f>IFERROR(tbl_vend_jun[[#This Row],[preço unitário]]*tbl_vend_jun[[#This Row],[Qtd]],"")</f>
        <v/>
      </c>
      <c r="M179" s="90"/>
    </row>
    <row r="180" spans="1:13" x14ac:dyDescent="0.3">
      <c r="A180" s="98"/>
      <c r="B180" s="99"/>
      <c r="C180" s="100" t="str">
        <f>IFERROR(VLOOKUP(tbl_ent_jun[[#This Row],[Produto]],produtos,3,0),"")</f>
        <v/>
      </c>
      <c r="D180" s="101" t="str">
        <f>IFERROR(tbl_ent_jun[[#This Row],[preço unitário]]*tbl_ent_jun[[#This Row],[Qtd]],"")</f>
        <v/>
      </c>
      <c r="F180" s="98"/>
      <c r="G180" s="98"/>
      <c r="H180" s="100" t="str">
        <f>IFERROR(VLOOKUP(tbl_vend_jun[[#This Row],[Produto]],produtos,5,0),"")</f>
        <v/>
      </c>
      <c r="I180" s="101" t="str">
        <f>IFERROR(tbl_vend_jun[[#This Row],[preço unitário]]*tbl_vend_jun[[#This Row],[Qtd]],"")</f>
        <v/>
      </c>
      <c r="M180" s="90"/>
    </row>
    <row r="181" spans="1:13" x14ac:dyDescent="0.3">
      <c r="A181" s="98"/>
      <c r="B181" s="99"/>
      <c r="C181" s="100" t="str">
        <f>IFERROR(VLOOKUP(tbl_ent_jun[[#This Row],[Produto]],produtos,3,0),"")</f>
        <v/>
      </c>
      <c r="D181" s="101" t="str">
        <f>IFERROR(tbl_ent_jun[[#This Row],[preço unitário]]*tbl_ent_jun[[#This Row],[Qtd]],"")</f>
        <v/>
      </c>
      <c r="F181" s="98"/>
      <c r="G181" s="98"/>
      <c r="H181" s="100" t="str">
        <f>IFERROR(VLOOKUP(tbl_vend_jun[[#This Row],[Produto]],produtos,5,0),"")</f>
        <v/>
      </c>
      <c r="I181" s="101" t="str">
        <f>IFERROR(tbl_vend_jun[[#This Row],[preço unitário]]*tbl_vend_jun[[#This Row],[Qtd]],"")</f>
        <v/>
      </c>
      <c r="M181" s="90"/>
    </row>
    <row r="182" spans="1:13" x14ac:dyDescent="0.3">
      <c r="A182" s="98"/>
      <c r="B182" s="99"/>
      <c r="C182" s="100" t="str">
        <f>IFERROR(VLOOKUP(tbl_ent_jun[[#This Row],[Produto]],produtos,3,0),"")</f>
        <v/>
      </c>
      <c r="D182" s="101" t="str">
        <f>IFERROR(tbl_ent_jun[[#This Row],[preço unitário]]*tbl_ent_jun[[#This Row],[Qtd]],"")</f>
        <v/>
      </c>
      <c r="F182" s="98"/>
      <c r="G182" s="98"/>
      <c r="H182" s="100" t="str">
        <f>IFERROR(VLOOKUP(tbl_vend_jun[[#This Row],[Produto]],produtos,5,0),"")</f>
        <v/>
      </c>
      <c r="I182" s="101" t="str">
        <f>IFERROR(tbl_vend_jun[[#This Row],[preço unitário]]*tbl_vend_jun[[#This Row],[Qtd]],"")</f>
        <v/>
      </c>
      <c r="M182" s="90"/>
    </row>
    <row r="183" spans="1:13" x14ac:dyDescent="0.3">
      <c r="A183" s="98"/>
      <c r="B183" s="99"/>
      <c r="C183" s="100" t="str">
        <f>IFERROR(VLOOKUP(tbl_ent_jun[[#This Row],[Produto]],produtos,3,0),"")</f>
        <v/>
      </c>
      <c r="D183" s="101" t="str">
        <f>IFERROR(tbl_ent_jun[[#This Row],[preço unitário]]*tbl_ent_jun[[#This Row],[Qtd]],"")</f>
        <v/>
      </c>
      <c r="F183" s="98"/>
      <c r="G183" s="98"/>
      <c r="H183" s="100" t="str">
        <f>IFERROR(VLOOKUP(tbl_vend_jun[[#This Row],[Produto]],produtos,5,0),"")</f>
        <v/>
      </c>
      <c r="I183" s="101" t="str">
        <f>IFERROR(tbl_vend_jun[[#This Row],[preço unitário]]*tbl_vend_jun[[#This Row],[Qtd]],"")</f>
        <v/>
      </c>
      <c r="M183" s="90"/>
    </row>
    <row r="184" spans="1:13" x14ac:dyDescent="0.3">
      <c r="A184" s="98"/>
      <c r="B184" s="99"/>
      <c r="C184" s="100" t="str">
        <f>IFERROR(VLOOKUP(tbl_ent_jun[[#This Row],[Produto]],produtos,3,0),"")</f>
        <v/>
      </c>
      <c r="D184" s="101" t="str">
        <f>IFERROR(tbl_ent_jun[[#This Row],[preço unitário]]*tbl_ent_jun[[#This Row],[Qtd]],"")</f>
        <v/>
      </c>
      <c r="F184" s="98"/>
      <c r="G184" s="98"/>
      <c r="H184" s="100" t="str">
        <f>IFERROR(VLOOKUP(tbl_vend_jun[[#This Row],[Produto]],produtos,5,0),"")</f>
        <v/>
      </c>
      <c r="I184" s="101" t="str">
        <f>IFERROR(tbl_vend_jun[[#This Row],[preço unitário]]*tbl_vend_jun[[#This Row],[Qtd]],"")</f>
        <v/>
      </c>
      <c r="M184" s="90"/>
    </row>
    <row r="185" spans="1:13" x14ac:dyDescent="0.3">
      <c r="A185" s="98"/>
      <c r="B185" s="99"/>
      <c r="C185" s="100" t="str">
        <f>IFERROR(VLOOKUP(tbl_ent_jun[[#This Row],[Produto]],produtos,3,0),"")</f>
        <v/>
      </c>
      <c r="D185" s="101" t="str">
        <f>IFERROR(tbl_ent_jun[[#This Row],[preço unitário]]*tbl_ent_jun[[#This Row],[Qtd]],"")</f>
        <v/>
      </c>
      <c r="F185" s="98"/>
      <c r="G185" s="98"/>
      <c r="H185" s="100" t="str">
        <f>IFERROR(VLOOKUP(tbl_vend_jun[[#This Row],[Produto]],produtos,5,0),"")</f>
        <v/>
      </c>
      <c r="I185" s="101" t="str">
        <f>IFERROR(tbl_vend_jun[[#This Row],[preço unitário]]*tbl_vend_jun[[#This Row],[Qtd]],"")</f>
        <v/>
      </c>
      <c r="M185" s="90"/>
    </row>
    <row r="186" spans="1:13" x14ac:dyDescent="0.3">
      <c r="A186" s="98"/>
      <c r="B186" s="99"/>
      <c r="C186" s="100" t="str">
        <f>IFERROR(VLOOKUP(tbl_ent_jun[[#This Row],[Produto]],produtos,3,0),"")</f>
        <v/>
      </c>
      <c r="D186" s="101" t="str">
        <f>IFERROR(tbl_ent_jun[[#This Row],[preço unitário]]*tbl_ent_jun[[#This Row],[Qtd]],"")</f>
        <v/>
      </c>
      <c r="F186" s="98"/>
      <c r="G186" s="98"/>
      <c r="H186" s="100" t="str">
        <f>IFERROR(VLOOKUP(tbl_vend_jun[[#This Row],[Produto]],produtos,5,0),"")</f>
        <v/>
      </c>
      <c r="I186" s="101" t="str">
        <f>IFERROR(tbl_vend_jun[[#This Row],[preço unitário]]*tbl_vend_jun[[#This Row],[Qtd]],"")</f>
        <v/>
      </c>
      <c r="M186" s="90"/>
    </row>
    <row r="187" spans="1:13" x14ac:dyDescent="0.3">
      <c r="A187" s="98"/>
      <c r="B187" s="99"/>
      <c r="C187" s="100" t="str">
        <f>IFERROR(VLOOKUP(tbl_ent_jun[[#This Row],[Produto]],produtos,3,0),"")</f>
        <v/>
      </c>
      <c r="D187" s="101" t="str">
        <f>IFERROR(tbl_ent_jun[[#This Row],[preço unitário]]*tbl_ent_jun[[#This Row],[Qtd]],"")</f>
        <v/>
      </c>
      <c r="F187" s="98"/>
      <c r="G187" s="98"/>
      <c r="H187" s="100" t="str">
        <f>IFERROR(VLOOKUP(tbl_vend_jun[[#This Row],[Produto]],produtos,5,0),"")</f>
        <v/>
      </c>
      <c r="I187" s="101" t="str">
        <f>IFERROR(tbl_vend_jun[[#This Row],[preço unitário]]*tbl_vend_jun[[#This Row],[Qtd]],"")</f>
        <v/>
      </c>
      <c r="M187" s="90"/>
    </row>
    <row r="188" spans="1:13" x14ac:dyDescent="0.3">
      <c r="A188" s="98"/>
      <c r="B188" s="99"/>
      <c r="C188" s="100" t="str">
        <f>IFERROR(VLOOKUP(tbl_ent_jun[[#This Row],[Produto]],produtos,3,0),"")</f>
        <v/>
      </c>
      <c r="D188" s="101" t="str">
        <f>IFERROR(tbl_ent_jun[[#This Row],[preço unitário]]*tbl_ent_jun[[#This Row],[Qtd]],"")</f>
        <v/>
      </c>
      <c r="F188" s="98"/>
      <c r="G188" s="98"/>
      <c r="H188" s="100" t="str">
        <f>IFERROR(VLOOKUP(tbl_vend_jun[[#This Row],[Produto]],produtos,5,0),"")</f>
        <v/>
      </c>
      <c r="I188" s="101" t="str">
        <f>IFERROR(tbl_vend_jun[[#This Row],[preço unitário]]*tbl_vend_jun[[#This Row],[Qtd]],"")</f>
        <v/>
      </c>
      <c r="M188" s="90"/>
    </row>
    <row r="189" spans="1:13" x14ac:dyDescent="0.3">
      <c r="A189" s="98"/>
      <c r="B189" s="99"/>
      <c r="C189" s="100" t="str">
        <f>IFERROR(VLOOKUP(tbl_ent_jun[[#This Row],[Produto]],produtos,3,0),"")</f>
        <v/>
      </c>
      <c r="D189" s="101" t="str">
        <f>IFERROR(tbl_ent_jun[[#This Row],[preço unitário]]*tbl_ent_jun[[#This Row],[Qtd]],"")</f>
        <v/>
      </c>
      <c r="F189" s="98"/>
      <c r="G189" s="98"/>
      <c r="H189" s="100" t="str">
        <f>IFERROR(VLOOKUP(tbl_vend_jun[[#This Row],[Produto]],produtos,5,0),"")</f>
        <v/>
      </c>
      <c r="I189" s="101" t="str">
        <f>IFERROR(tbl_vend_jun[[#This Row],[preço unitário]]*tbl_vend_jun[[#This Row],[Qtd]],"")</f>
        <v/>
      </c>
      <c r="M189" s="90"/>
    </row>
    <row r="190" spans="1:13" x14ac:dyDescent="0.3">
      <c r="A190" s="98"/>
      <c r="B190" s="99"/>
      <c r="C190" s="100" t="str">
        <f>IFERROR(VLOOKUP(tbl_ent_jun[[#This Row],[Produto]],produtos,3,0),"")</f>
        <v/>
      </c>
      <c r="D190" s="101" t="str">
        <f>IFERROR(tbl_ent_jun[[#This Row],[preço unitário]]*tbl_ent_jun[[#This Row],[Qtd]],"")</f>
        <v/>
      </c>
      <c r="F190" s="98"/>
      <c r="G190" s="98"/>
      <c r="H190" s="100" t="str">
        <f>IFERROR(VLOOKUP(tbl_vend_jun[[#This Row],[Produto]],produtos,5,0),"")</f>
        <v/>
      </c>
      <c r="I190" s="101" t="str">
        <f>IFERROR(tbl_vend_jun[[#This Row],[preço unitário]]*tbl_vend_jun[[#This Row],[Qtd]],"")</f>
        <v/>
      </c>
      <c r="M190" s="90"/>
    </row>
    <row r="191" spans="1:13" x14ac:dyDescent="0.3">
      <c r="A191" s="98"/>
      <c r="B191" s="99"/>
      <c r="C191" s="100" t="str">
        <f>IFERROR(VLOOKUP(tbl_ent_jun[[#This Row],[Produto]],produtos,3,0),"")</f>
        <v/>
      </c>
      <c r="D191" s="101" t="str">
        <f>IFERROR(tbl_ent_jun[[#This Row],[preço unitário]]*tbl_ent_jun[[#This Row],[Qtd]],"")</f>
        <v/>
      </c>
      <c r="F191" s="98"/>
      <c r="G191" s="98"/>
      <c r="H191" s="100" t="str">
        <f>IFERROR(VLOOKUP(tbl_vend_jun[[#This Row],[Produto]],produtos,5,0),"")</f>
        <v/>
      </c>
      <c r="I191" s="101" t="str">
        <f>IFERROR(tbl_vend_jun[[#This Row],[preço unitário]]*tbl_vend_jun[[#This Row],[Qtd]],"")</f>
        <v/>
      </c>
      <c r="M191" s="90"/>
    </row>
    <row r="192" spans="1:13" x14ac:dyDescent="0.3">
      <c r="A192" s="98"/>
      <c r="B192" s="99"/>
      <c r="C192" s="100" t="str">
        <f>IFERROR(VLOOKUP(tbl_ent_jun[[#This Row],[Produto]],produtos,3,0),"")</f>
        <v/>
      </c>
      <c r="D192" s="101" t="str">
        <f>IFERROR(tbl_ent_jun[[#This Row],[preço unitário]]*tbl_ent_jun[[#This Row],[Qtd]],"")</f>
        <v/>
      </c>
      <c r="F192" s="98"/>
      <c r="G192" s="98"/>
      <c r="H192" s="100" t="str">
        <f>IFERROR(VLOOKUP(tbl_vend_jun[[#This Row],[Produto]],produtos,5,0),"")</f>
        <v/>
      </c>
      <c r="I192" s="101" t="str">
        <f>IFERROR(tbl_vend_jun[[#This Row],[preço unitário]]*tbl_vend_jun[[#This Row],[Qtd]],"")</f>
        <v/>
      </c>
      <c r="M192" s="90"/>
    </row>
    <row r="193" spans="1:13" x14ac:dyDescent="0.3">
      <c r="A193" s="98"/>
      <c r="B193" s="99"/>
      <c r="C193" s="100" t="str">
        <f>IFERROR(VLOOKUP(tbl_ent_jun[[#This Row],[Produto]],produtos,3,0),"")</f>
        <v/>
      </c>
      <c r="D193" s="101" t="str">
        <f>IFERROR(tbl_ent_jun[[#This Row],[preço unitário]]*tbl_ent_jun[[#This Row],[Qtd]],"")</f>
        <v/>
      </c>
      <c r="F193" s="98"/>
      <c r="G193" s="98"/>
      <c r="H193" s="100" t="str">
        <f>IFERROR(VLOOKUP(tbl_vend_jun[[#This Row],[Produto]],produtos,5,0),"")</f>
        <v/>
      </c>
      <c r="I193" s="101" t="str">
        <f>IFERROR(tbl_vend_jun[[#This Row],[preço unitário]]*tbl_vend_jun[[#This Row],[Qtd]],"")</f>
        <v/>
      </c>
      <c r="M193" s="90"/>
    </row>
    <row r="194" spans="1:13" x14ac:dyDescent="0.3">
      <c r="A194" s="98"/>
      <c r="B194" s="99"/>
      <c r="C194" s="100" t="str">
        <f>IFERROR(VLOOKUP(tbl_ent_jun[[#This Row],[Produto]],produtos,3,0),"")</f>
        <v/>
      </c>
      <c r="D194" s="101" t="str">
        <f>IFERROR(tbl_ent_jun[[#This Row],[preço unitário]]*tbl_ent_jun[[#This Row],[Qtd]],"")</f>
        <v/>
      </c>
      <c r="F194" s="98"/>
      <c r="G194" s="98"/>
      <c r="H194" s="100" t="str">
        <f>IFERROR(VLOOKUP(tbl_vend_jun[[#This Row],[Produto]],produtos,5,0),"")</f>
        <v/>
      </c>
      <c r="I194" s="101" t="str">
        <f>IFERROR(tbl_vend_jun[[#This Row],[preço unitário]]*tbl_vend_jun[[#This Row],[Qtd]],"")</f>
        <v/>
      </c>
      <c r="M194" s="90"/>
    </row>
    <row r="195" spans="1:13" x14ac:dyDescent="0.3">
      <c r="A195" s="98"/>
      <c r="B195" s="99"/>
      <c r="C195" s="100" t="str">
        <f>IFERROR(VLOOKUP(tbl_ent_jun[[#This Row],[Produto]],produtos,3,0),"")</f>
        <v/>
      </c>
      <c r="D195" s="101" t="str">
        <f>IFERROR(tbl_ent_jun[[#This Row],[preço unitário]]*tbl_ent_jun[[#This Row],[Qtd]],"")</f>
        <v/>
      </c>
      <c r="F195" s="98"/>
      <c r="G195" s="98"/>
      <c r="H195" s="100" t="str">
        <f>IFERROR(VLOOKUP(tbl_vend_jun[[#This Row],[Produto]],produtos,5,0),"")</f>
        <v/>
      </c>
      <c r="I195" s="101" t="str">
        <f>IFERROR(tbl_vend_jun[[#This Row],[preço unitário]]*tbl_vend_jun[[#This Row],[Qtd]],"")</f>
        <v/>
      </c>
      <c r="M195" s="90"/>
    </row>
    <row r="196" spans="1:13" x14ac:dyDescent="0.3">
      <c r="A196" s="98"/>
      <c r="B196" s="99"/>
      <c r="C196" s="100" t="str">
        <f>IFERROR(VLOOKUP(tbl_ent_jun[[#This Row],[Produto]],produtos,3,0),"")</f>
        <v/>
      </c>
      <c r="D196" s="101" t="str">
        <f>IFERROR(tbl_ent_jun[[#This Row],[preço unitário]]*tbl_ent_jun[[#This Row],[Qtd]],"")</f>
        <v/>
      </c>
      <c r="F196" s="98"/>
      <c r="G196" s="98"/>
      <c r="H196" s="100" t="str">
        <f>IFERROR(VLOOKUP(tbl_vend_jun[[#This Row],[Produto]],produtos,5,0),"")</f>
        <v/>
      </c>
      <c r="I196" s="101" t="str">
        <f>IFERROR(tbl_vend_jun[[#This Row],[preço unitário]]*tbl_vend_jun[[#This Row],[Qtd]],"")</f>
        <v/>
      </c>
      <c r="M196" s="90"/>
    </row>
    <row r="197" spans="1:13" x14ac:dyDescent="0.3">
      <c r="A197" s="98"/>
      <c r="B197" s="99"/>
      <c r="C197" s="100" t="str">
        <f>IFERROR(VLOOKUP(tbl_ent_jun[[#This Row],[Produto]],produtos,3,0),"")</f>
        <v/>
      </c>
      <c r="D197" s="101" t="str">
        <f>IFERROR(tbl_ent_jun[[#This Row],[preço unitário]]*tbl_ent_jun[[#This Row],[Qtd]],"")</f>
        <v/>
      </c>
      <c r="F197" s="98"/>
      <c r="G197" s="98"/>
      <c r="H197" s="100" t="str">
        <f>IFERROR(VLOOKUP(tbl_vend_jun[[#This Row],[Produto]],produtos,5,0),"")</f>
        <v/>
      </c>
      <c r="I197" s="101" t="str">
        <f>IFERROR(tbl_vend_jun[[#This Row],[preço unitário]]*tbl_vend_jun[[#This Row],[Qtd]],"")</f>
        <v/>
      </c>
      <c r="M197" s="90"/>
    </row>
    <row r="198" spans="1:13" x14ac:dyDescent="0.3">
      <c r="A198" s="98"/>
      <c r="B198" s="99"/>
      <c r="C198" s="100" t="str">
        <f>IFERROR(VLOOKUP(tbl_ent_jun[[#This Row],[Produto]],produtos,3,0),"")</f>
        <v/>
      </c>
      <c r="D198" s="101" t="str">
        <f>IFERROR(tbl_ent_jun[[#This Row],[preço unitário]]*tbl_ent_jun[[#This Row],[Qtd]],"")</f>
        <v/>
      </c>
      <c r="F198" s="98"/>
      <c r="G198" s="98"/>
      <c r="H198" s="100" t="str">
        <f>IFERROR(VLOOKUP(tbl_vend_jun[[#This Row],[Produto]],produtos,5,0),"")</f>
        <v/>
      </c>
      <c r="I198" s="101" t="str">
        <f>IFERROR(tbl_vend_jun[[#This Row],[preço unitário]]*tbl_vend_jun[[#This Row],[Qtd]],"")</f>
        <v/>
      </c>
      <c r="M198" s="90"/>
    </row>
    <row r="199" spans="1:13" x14ac:dyDescent="0.3">
      <c r="A199" s="98"/>
      <c r="B199" s="99"/>
      <c r="C199" s="100" t="str">
        <f>IFERROR(VLOOKUP(tbl_ent_jun[[#This Row],[Produto]],produtos,3,0),"")</f>
        <v/>
      </c>
      <c r="D199" s="101" t="str">
        <f>IFERROR(tbl_ent_jun[[#This Row],[preço unitário]]*tbl_ent_jun[[#This Row],[Qtd]],"")</f>
        <v/>
      </c>
      <c r="F199" s="98"/>
      <c r="G199" s="98"/>
      <c r="H199" s="100" t="str">
        <f>IFERROR(VLOOKUP(tbl_vend_jun[[#This Row],[Produto]],produtos,5,0),"")</f>
        <v/>
      </c>
      <c r="I199" s="101" t="str">
        <f>IFERROR(tbl_vend_jun[[#This Row],[preço unitário]]*tbl_vend_jun[[#This Row],[Qtd]],"")</f>
        <v/>
      </c>
      <c r="M199" s="90"/>
    </row>
    <row r="200" spans="1:13" x14ac:dyDescent="0.3">
      <c r="A200" s="98"/>
      <c r="B200" s="99"/>
      <c r="C200" s="100" t="str">
        <f>IFERROR(VLOOKUP(tbl_ent_jun[[#This Row],[Produto]],produtos,3,0),"")</f>
        <v/>
      </c>
      <c r="D200" s="101" t="str">
        <f>IFERROR(tbl_ent_jun[[#This Row],[preço unitário]]*tbl_ent_jun[[#This Row],[Qtd]],"")</f>
        <v/>
      </c>
      <c r="F200" s="98"/>
      <c r="G200" s="98"/>
      <c r="H200" s="100" t="str">
        <f>IFERROR(VLOOKUP(tbl_vend_jun[[#This Row],[Produto]],produtos,5,0),"")</f>
        <v/>
      </c>
      <c r="I200" s="101" t="str">
        <f>IFERROR(tbl_vend_jun[[#This Row],[preço unitário]]*tbl_vend_jun[[#This Row],[Qtd]],"")</f>
        <v/>
      </c>
      <c r="M200" s="90"/>
    </row>
    <row r="201" spans="1:13" x14ac:dyDescent="0.3">
      <c r="A201" s="98"/>
      <c r="B201" s="99"/>
      <c r="C201" s="100" t="str">
        <f>IFERROR(VLOOKUP(tbl_ent_jun[[#This Row],[Produto]],produtos,3,0),"")</f>
        <v/>
      </c>
      <c r="D201" s="101" t="str">
        <f>IFERROR(tbl_ent_jun[[#This Row],[preço unitário]]*tbl_ent_jun[[#This Row],[Qtd]],"")</f>
        <v/>
      </c>
      <c r="F201" s="98"/>
      <c r="G201" s="98"/>
      <c r="H201" s="100" t="str">
        <f>IFERROR(VLOOKUP(tbl_vend_jun[[#This Row],[Produto]],produtos,5,0),"")</f>
        <v/>
      </c>
      <c r="I201" s="101" t="str">
        <f>IFERROR(tbl_vend_jun[[#This Row],[preço unitário]]*tbl_vend_jun[[#This Row],[Qtd]],"")</f>
        <v/>
      </c>
      <c r="M201" s="90"/>
    </row>
    <row r="202" spans="1:13" x14ac:dyDescent="0.3">
      <c r="A202" s="98"/>
      <c r="B202" s="99"/>
      <c r="C202" s="100" t="str">
        <f>IFERROR(VLOOKUP(tbl_ent_jun[[#This Row],[Produto]],produtos,3,0),"")</f>
        <v/>
      </c>
      <c r="D202" s="101" t="str">
        <f>IFERROR(tbl_ent_jun[[#This Row],[preço unitário]]*tbl_ent_jun[[#This Row],[Qtd]],"")</f>
        <v/>
      </c>
      <c r="F202" s="98"/>
      <c r="G202" s="98"/>
      <c r="H202" s="100" t="str">
        <f>IFERROR(VLOOKUP(tbl_vend_jun[[#This Row],[Produto]],produtos,5,0),"")</f>
        <v/>
      </c>
      <c r="I202" s="101" t="str">
        <f>IFERROR(tbl_vend_jun[[#This Row],[preço unitário]]*tbl_vend_jun[[#This Row],[Qtd]],"")</f>
        <v/>
      </c>
      <c r="M202" s="90"/>
    </row>
    <row r="203" spans="1:13" x14ac:dyDescent="0.3">
      <c r="A203" s="98"/>
      <c r="B203" s="99"/>
      <c r="C203" s="100" t="str">
        <f>IFERROR(VLOOKUP(tbl_ent_jun[[#This Row],[Produto]],produtos,3,0),"")</f>
        <v/>
      </c>
      <c r="D203" s="101" t="str">
        <f>IFERROR(tbl_ent_jun[[#This Row],[preço unitário]]*tbl_ent_jun[[#This Row],[Qtd]],"")</f>
        <v/>
      </c>
      <c r="F203" s="98"/>
      <c r="G203" s="98"/>
      <c r="H203" s="100" t="str">
        <f>IFERROR(VLOOKUP(tbl_vend_jun[[#This Row],[Produto]],produtos,5,0),"")</f>
        <v/>
      </c>
      <c r="I203" s="101" t="str">
        <f>IFERROR(tbl_vend_jun[[#This Row],[preço unitário]]*tbl_vend_jun[[#This Row],[Qtd]],"")</f>
        <v/>
      </c>
      <c r="M203" s="90"/>
    </row>
    <row r="204" spans="1:13" x14ac:dyDescent="0.3">
      <c r="A204" s="98"/>
      <c r="B204" s="99"/>
      <c r="C204" s="100" t="str">
        <f>IFERROR(VLOOKUP(tbl_ent_jun[[#This Row],[Produto]],produtos,3,0),"")</f>
        <v/>
      </c>
      <c r="D204" s="101" t="str">
        <f>IFERROR(tbl_ent_jun[[#This Row],[preço unitário]]*tbl_ent_jun[[#This Row],[Qtd]],"")</f>
        <v/>
      </c>
      <c r="F204" s="98"/>
      <c r="G204" s="98"/>
      <c r="H204" s="100" t="str">
        <f>IFERROR(VLOOKUP(tbl_vend_jun[[#This Row],[Produto]],produtos,5,0),"")</f>
        <v/>
      </c>
      <c r="I204" s="101" t="str">
        <f>IFERROR(tbl_vend_jun[[#This Row],[preço unitário]]*tbl_vend_jun[[#This Row],[Qtd]],"")</f>
        <v/>
      </c>
      <c r="M204" s="90"/>
    </row>
    <row r="205" spans="1:13" x14ac:dyDescent="0.3">
      <c r="A205" s="98"/>
      <c r="B205" s="99"/>
      <c r="C205" s="100" t="str">
        <f>IFERROR(VLOOKUP(tbl_ent_jun[[#This Row],[Produto]],produtos,3,0),"")</f>
        <v/>
      </c>
      <c r="D205" s="101" t="str">
        <f>IFERROR(tbl_ent_jun[[#This Row],[preço unitário]]*tbl_ent_jun[[#This Row],[Qtd]],"")</f>
        <v/>
      </c>
      <c r="F205" s="98"/>
      <c r="G205" s="98"/>
      <c r="H205" s="100" t="str">
        <f>IFERROR(VLOOKUP(tbl_vend_jun[[#This Row],[Produto]],produtos,5,0),"")</f>
        <v/>
      </c>
      <c r="I205" s="101" t="str">
        <f>IFERROR(tbl_vend_jun[[#This Row],[preço unitário]]*tbl_vend_jun[[#This Row],[Qtd]],"")</f>
        <v/>
      </c>
      <c r="M205" s="90"/>
    </row>
    <row r="206" spans="1:13" x14ac:dyDescent="0.3">
      <c r="A206" s="98"/>
      <c r="B206" s="99"/>
      <c r="C206" s="100" t="str">
        <f>IFERROR(VLOOKUP(tbl_ent_jun[[#This Row],[Produto]],produtos,3,0),"")</f>
        <v/>
      </c>
      <c r="D206" s="101" t="str">
        <f>IFERROR(tbl_ent_jun[[#This Row],[preço unitário]]*tbl_ent_jun[[#This Row],[Qtd]],"")</f>
        <v/>
      </c>
      <c r="F206" s="98"/>
      <c r="G206" s="98"/>
      <c r="H206" s="100" t="str">
        <f>IFERROR(VLOOKUP(tbl_vend_jun[[#This Row],[Produto]],produtos,5,0),"")</f>
        <v/>
      </c>
      <c r="I206" s="101" t="str">
        <f>IFERROR(tbl_vend_jun[[#This Row],[preço unitário]]*tbl_vend_jun[[#This Row],[Qtd]],"")</f>
        <v/>
      </c>
      <c r="M206" s="90"/>
    </row>
    <row r="207" spans="1:13" x14ac:dyDescent="0.3">
      <c r="A207" s="98"/>
      <c r="B207" s="99"/>
      <c r="C207" s="100" t="str">
        <f>IFERROR(VLOOKUP(tbl_ent_jun[[#This Row],[Produto]],produtos,3,0),"")</f>
        <v/>
      </c>
      <c r="D207" s="101" t="str">
        <f>IFERROR(tbl_ent_jun[[#This Row],[preço unitário]]*tbl_ent_jun[[#This Row],[Qtd]],"")</f>
        <v/>
      </c>
      <c r="F207" s="98"/>
      <c r="G207" s="98"/>
      <c r="H207" s="100" t="str">
        <f>IFERROR(VLOOKUP(tbl_vend_jun[[#This Row],[Produto]],produtos,5,0),"")</f>
        <v/>
      </c>
      <c r="I207" s="101" t="str">
        <f>IFERROR(tbl_vend_jun[[#This Row],[preço unitário]]*tbl_vend_jun[[#This Row],[Qtd]],"")</f>
        <v/>
      </c>
      <c r="M207" s="90"/>
    </row>
    <row r="208" spans="1:13" x14ac:dyDescent="0.3">
      <c r="A208" s="98"/>
      <c r="B208" s="99"/>
      <c r="C208" s="100" t="str">
        <f>IFERROR(VLOOKUP(tbl_ent_jun[[#This Row],[Produto]],produtos,3,0),"")</f>
        <v/>
      </c>
      <c r="D208" s="101" t="str">
        <f>IFERROR(tbl_ent_jun[[#This Row],[preço unitário]]*tbl_ent_jun[[#This Row],[Qtd]],"")</f>
        <v/>
      </c>
      <c r="F208" s="98"/>
      <c r="G208" s="98"/>
      <c r="H208" s="100" t="str">
        <f>IFERROR(VLOOKUP(tbl_vend_jun[[#This Row],[Produto]],produtos,5,0),"")</f>
        <v/>
      </c>
      <c r="I208" s="101" t="str">
        <f>IFERROR(tbl_vend_jun[[#This Row],[preço unitário]]*tbl_vend_jun[[#This Row],[Qtd]],"")</f>
        <v/>
      </c>
      <c r="M208" s="90"/>
    </row>
    <row r="209" spans="1:13" x14ac:dyDescent="0.3">
      <c r="A209" s="98"/>
      <c r="B209" s="99"/>
      <c r="C209" s="100" t="str">
        <f>IFERROR(VLOOKUP(tbl_ent_jun[[#This Row],[Produto]],produtos,3,0),"")</f>
        <v/>
      </c>
      <c r="D209" s="101" t="str">
        <f>IFERROR(tbl_ent_jun[[#This Row],[preço unitário]]*tbl_ent_jun[[#This Row],[Qtd]],"")</f>
        <v/>
      </c>
      <c r="F209" s="98"/>
      <c r="G209" s="98"/>
      <c r="H209" s="100" t="str">
        <f>IFERROR(VLOOKUP(tbl_vend_jun[[#This Row],[Produto]],produtos,5,0),"")</f>
        <v/>
      </c>
      <c r="I209" s="101" t="str">
        <f>IFERROR(tbl_vend_jun[[#This Row],[preço unitário]]*tbl_vend_jun[[#This Row],[Qtd]],"")</f>
        <v/>
      </c>
      <c r="M209" s="90"/>
    </row>
    <row r="210" spans="1:13" x14ac:dyDescent="0.3">
      <c r="A210" s="98"/>
      <c r="B210" s="99"/>
      <c r="C210" s="100" t="str">
        <f>IFERROR(VLOOKUP(tbl_ent_jun[[#This Row],[Produto]],produtos,3,0),"")</f>
        <v/>
      </c>
      <c r="D210" s="101" t="str">
        <f>IFERROR(tbl_ent_jun[[#This Row],[preço unitário]]*tbl_ent_jun[[#This Row],[Qtd]],"")</f>
        <v/>
      </c>
      <c r="F210" s="98"/>
      <c r="G210" s="98"/>
      <c r="H210" s="100" t="str">
        <f>IFERROR(VLOOKUP(tbl_vend_jun[[#This Row],[Produto]],produtos,5,0),"")</f>
        <v/>
      </c>
      <c r="I210" s="101" t="str">
        <f>IFERROR(tbl_vend_jun[[#This Row],[preço unitário]]*tbl_vend_jun[[#This Row],[Qtd]],"")</f>
        <v/>
      </c>
      <c r="M210" s="90"/>
    </row>
    <row r="211" spans="1:13" x14ac:dyDescent="0.3">
      <c r="A211" s="98"/>
      <c r="B211" s="99"/>
      <c r="C211" s="100" t="str">
        <f>IFERROR(VLOOKUP(tbl_ent_jun[[#This Row],[Produto]],produtos,3,0),"")</f>
        <v/>
      </c>
      <c r="D211" s="101" t="str">
        <f>IFERROR(tbl_ent_jun[[#This Row],[preço unitário]]*tbl_ent_jun[[#This Row],[Qtd]],"")</f>
        <v/>
      </c>
      <c r="F211" s="98"/>
      <c r="G211" s="98"/>
      <c r="H211" s="100" t="str">
        <f>IFERROR(VLOOKUP(tbl_vend_jun[[#This Row],[Produto]],produtos,5,0),"")</f>
        <v/>
      </c>
      <c r="I211" s="101" t="str">
        <f>IFERROR(tbl_vend_jun[[#This Row],[preço unitário]]*tbl_vend_jun[[#This Row],[Qtd]],"")</f>
        <v/>
      </c>
      <c r="M211" s="90"/>
    </row>
    <row r="212" spans="1:13" x14ac:dyDescent="0.3">
      <c r="A212" s="98"/>
      <c r="B212" s="99"/>
      <c r="C212" s="100" t="str">
        <f>IFERROR(VLOOKUP(tbl_ent_jun[[#This Row],[Produto]],produtos,3,0),"")</f>
        <v/>
      </c>
      <c r="D212" s="101" t="str">
        <f>IFERROR(tbl_ent_jun[[#This Row],[preço unitário]]*tbl_ent_jun[[#This Row],[Qtd]],"")</f>
        <v/>
      </c>
      <c r="F212" s="98"/>
      <c r="G212" s="98"/>
      <c r="H212" s="100" t="str">
        <f>IFERROR(VLOOKUP(tbl_vend_jun[[#This Row],[Produto]],produtos,5,0),"")</f>
        <v/>
      </c>
      <c r="I212" s="101" t="str">
        <f>IFERROR(tbl_vend_jun[[#This Row],[preço unitário]]*tbl_vend_jun[[#This Row],[Qtd]],"")</f>
        <v/>
      </c>
      <c r="M212" s="90"/>
    </row>
    <row r="213" spans="1:13" x14ac:dyDescent="0.3">
      <c r="A213" s="98"/>
      <c r="B213" s="99"/>
      <c r="C213" s="100" t="str">
        <f>IFERROR(VLOOKUP(tbl_ent_jun[[#This Row],[Produto]],produtos,3,0),"")</f>
        <v/>
      </c>
      <c r="D213" s="101" t="str">
        <f>IFERROR(tbl_ent_jun[[#This Row],[preço unitário]]*tbl_ent_jun[[#This Row],[Qtd]],"")</f>
        <v/>
      </c>
      <c r="F213" s="98"/>
      <c r="G213" s="98"/>
      <c r="H213" s="100" t="str">
        <f>IFERROR(VLOOKUP(tbl_vend_jun[[#This Row],[Produto]],produtos,5,0),"")</f>
        <v/>
      </c>
      <c r="I213" s="101" t="str">
        <f>IFERROR(tbl_vend_jun[[#This Row],[preço unitário]]*tbl_vend_jun[[#This Row],[Qtd]],"")</f>
        <v/>
      </c>
      <c r="M213" s="90"/>
    </row>
    <row r="214" spans="1:13" x14ac:dyDescent="0.3">
      <c r="A214" s="98"/>
      <c r="B214" s="99"/>
      <c r="C214" s="100" t="str">
        <f>IFERROR(VLOOKUP(tbl_ent_jun[[#This Row],[Produto]],produtos,3,0),"")</f>
        <v/>
      </c>
      <c r="D214" s="101" t="str">
        <f>IFERROR(tbl_ent_jun[[#This Row],[preço unitário]]*tbl_ent_jun[[#This Row],[Qtd]],"")</f>
        <v/>
      </c>
      <c r="F214" s="98"/>
      <c r="G214" s="98"/>
      <c r="H214" s="100" t="str">
        <f>IFERROR(VLOOKUP(tbl_vend_jun[[#This Row],[Produto]],produtos,5,0),"")</f>
        <v/>
      </c>
      <c r="I214" s="101" t="str">
        <f>IFERROR(tbl_vend_jun[[#This Row],[preço unitário]]*tbl_vend_jun[[#This Row],[Qtd]],"")</f>
        <v/>
      </c>
      <c r="M214" s="90"/>
    </row>
    <row r="215" spans="1:13" x14ac:dyDescent="0.3">
      <c r="A215" s="98"/>
      <c r="B215" s="99"/>
      <c r="C215" s="100" t="str">
        <f>IFERROR(VLOOKUP(tbl_ent_jun[[#This Row],[Produto]],produtos,3,0),"")</f>
        <v/>
      </c>
      <c r="D215" s="101" t="str">
        <f>IFERROR(tbl_ent_jun[[#This Row],[preço unitário]]*tbl_ent_jun[[#This Row],[Qtd]],"")</f>
        <v/>
      </c>
      <c r="F215" s="98"/>
      <c r="G215" s="98"/>
      <c r="H215" s="100" t="str">
        <f>IFERROR(VLOOKUP(tbl_vend_jun[[#This Row],[Produto]],produtos,5,0),"")</f>
        <v/>
      </c>
      <c r="I215" s="101" t="str">
        <f>IFERROR(tbl_vend_jun[[#This Row],[preço unitário]]*tbl_vend_jun[[#This Row],[Qtd]],"")</f>
        <v/>
      </c>
      <c r="M215" s="90"/>
    </row>
    <row r="216" spans="1:13" x14ac:dyDescent="0.3">
      <c r="A216" s="98"/>
      <c r="B216" s="99"/>
      <c r="C216" s="100" t="str">
        <f>IFERROR(VLOOKUP(tbl_ent_jun[[#This Row],[Produto]],produtos,3,0),"")</f>
        <v/>
      </c>
      <c r="D216" s="101" t="str">
        <f>IFERROR(tbl_ent_jun[[#This Row],[preço unitário]]*tbl_ent_jun[[#This Row],[Qtd]],"")</f>
        <v/>
      </c>
      <c r="F216" s="98"/>
      <c r="G216" s="98"/>
      <c r="H216" s="100" t="str">
        <f>IFERROR(VLOOKUP(tbl_vend_jun[[#This Row],[Produto]],produtos,5,0),"")</f>
        <v/>
      </c>
      <c r="I216" s="101" t="str">
        <f>IFERROR(tbl_vend_jun[[#This Row],[preço unitário]]*tbl_vend_jun[[#This Row],[Qtd]],"")</f>
        <v/>
      </c>
      <c r="M216" s="90"/>
    </row>
    <row r="217" spans="1:13" x14ac:dyDescent="0.3">
      <c r="A217" s="98"/>
      <c r="B217" s="99"/>
      <c r="C217" s="100" t="str">
        <f>IFERROR(VLOOKUP(tbl_ent_jun[[#This Row],[Produto]],produtos,3,0),"")</f>
        <v/>
      </c>
      <c r="D217" s="101" t="str">
        <f>IFERROR(tbl_ent_jun[[#This Row],[preço unitário]]*tbl_ent_jun[[#This Row],[Qtd]],"")</f>
        <v/>
      </c>
      <c r="F217" s="98"/>
      <c r="G217" s="98"/>
      <c r="H217" s="100" t="str">
        <f>IFERROR(VLOOKUP(tbl_vend_jun[[#This Row],[Produto]],produtos,5,0),"")</f>
        <v/>
      </c>
      <c r="I217" s="101" t="str">
        <f>IFERROR(tbl_vend_jun[[#This Row],[preço unitário]]*tbl_vend_jun[[#This Row],[Qtd]],"")</f>
        <v/>
      </c>
      <c r="M217" s="90"/>
    </row>
    <row r="218" spans="1:13" x14ac:dyDescent="0.3">
      <c r="A218" s="98"/>
      <c r="B218" s="99"/>
      <c r="C218" s="100" t="str">
        <f>IFERROR(VLOOKUP(tbl_ent_jun[[#This Row],[Produto]],produtos,3,0),"")</f>
        <v/>
      </c>
      <c r="D218" s="101" t="str">
        <f>IFERROR(tbl_ent_jun[[#This Row],[preço unitário]]*tbl_ent_jun[[#This Row],[Qtd]],"")</f>
        <v/>
      </c>
      <c r="F218" s="98"/>
      <c r="G218" s="98"/>
      <c r="H218" s="100" t="str">
        <f>IFERROR(VLOOKUP(tbl_vend_jun[[#This Row],[Produto]],produtos,5,0),"")</f>
        <v/>
      </c>
      <c r="I218" s="101" t="str">
        <f>IFERROR(tbl_vend_jun[[#This Row],[preço unitário]]*tbl_vend_jun[[#This Row],[Qtd]],"")</f>
        <v/>
      </c>
      <c r="M218" s="90"/>
    </row>
    <row r="219" spans="1:13" x14ac:dyDescent="0.3">
      <c r="A219" s="98"/>
      <c r="B219" s="99"/>
      <c r="C219" s="100" t="str">
        <f>IFERROR(VLOOKUP(tbl_ent_jun[[#This Row],[Produto]],produtos,3,0),"")</f>
        <v/>
      </c>
      <c r="D219" s="101" t="str">
        <f>IFERROR(tbl_ent_jun[[#This Row],[preço unitário]]*tbl_ent_jun[[#This Row],[Qtd]],"")</f>
        <v/>
      </c>
      <c r="F219" s="98"/>
      <c r="G219" s="98"/>
      <c r="H219" s="100" t="str">
        <f>IFERROR(VLOOKUP(tbl_vend_jun[[#This Row],[Produto]],produtos,5,0),"")</f>
        <v/>
      </c>
      <c r="I219" s="101" t="str">
        <f>IFERROR(tbl_vend_jun[[#This Row],[preço unitário]]*tbl_vend_jun[[#This Row],[Qtd]],"")</f>
        <v/>
      </c>
      <c r="M219" s="90"/>
    </row>
    <row r="220" spans="1:13" x14ac:dyDescent="0.3">
      <c r="A220" s="98"/>
      <c r="B220" s="99"/>
      <c r="C220" s="100" t="str">
        <f>IFERROR(VLOOKUP(tbl_ent_jun[[#This Row],[Produto]],produtos,3,0),"")</f>
        <v/>
      </c>
      <c r="D220" s="101" t="str">
        <f>IFERROR(tbl_ent_jun[[#This Row],[preço unitário]]*tbl_ent_jun[[#This Row],[Qtd]],"")</f>
        <v/>
      </c>
      <c r="F220" s="98"/>
      <c r="G220" s="98"/>
      <c r="H220" s="100" t="str">
        <f>IFERROR(VLOOKUP(tbl_vend_jun[[#This Row],[Produto]],produtos,5,0),"")</f>
        <v/>
      </c>
      <c r="I220" s="101" t="str">
        <f>IFERROR(tbl_vend_jun[[#This Row],[preço unitário]]*tbl_vend_jun[[#This Row],[Qtd]],"")</f>
        <v/>
      </c>
      <c r="M220" s="90"/>
    </row>
    <row r="221" spans="1:13" x14ac:dyDescent="0.3">
      <c r="A221" s="98"/>
      <c r="B221" s="99"/>
      <c r="C221" s="100" t="str">
        <f>IFERROR(VLOOKUP(tbl_ent_jun[[#This Row],[Produto]],produtos,3,0),"")</f>
        <v/>
      </c>
      <c r="D221" s="101" t="str">
        <f>IFERROR(tbl_ent_jun[[#This Row],[preço unitário]]*tbl_ent_jun[[#This Row],[Qtd]],"")</f>
        <v/>
      </c>
      <c r="F221" s="98"/>
      <c r="G221" s="98"/>
      <c r="H221" s="100" t="str">
        <f>IFERROR(VLOOKUP(tbl_vend_jun[[#This Row],[Produto]],produtos,5,0),"")</f>
        <v/>
      </c>
      <c r="I221" s="101" t="str">
        <f>IFERROR(tbl_vend_jun[[#This Row],[preço unitário]]*tbl_vend_jun[[#This Row],[Qtd]],"")</f>
        <v/>
      </c>
      <c r="M221" s="90"/>
    </row>
    <row r="222" spans="1:13" x14ac:dyDescent="0.3">
      <c r="A222" s="98"/>
      <c r="B222" s="99"/>
      <c r="C222" s="100" t="str">
        <f>IFERROR(VLOOKUP(tbl_ent_jun[[#This Row],[Produto]],produtos,3,0),"")</f>
        <v/>
      </c>
      <c r="D222" s="101" t="str">
        <f>IFERROR(tbl_ent_jun[[#This Row],[preço unitário]]*tbl_ent_jun[[#This Row],[Qtd]],"")</f>
        <v/>
      </c>
      <c r="F222" s="98"/>
      <c r="G222" s="98"/>
      <c r="H222" s="100" t="str">
        <f>IFERROR(VLOOKUP(tbl_vend_jun[[#This Row],[Produto]],produtos,5,0),"")</f>
        <v/>
      </c>
      <c r="I222" s="101" t="str">
        <f>IFERROR(tbl_vend_jun[[#This Row],[preço unitário]]*tbl_vend_jun[[#This Row],[Qtd]],"")</f>
        <v/>
      </c>
      <c r="M222" s="90"/>
    </row>
    <row r="223" spans="1:13" x14ac:dyDescent="0.3">
      <c r="A223" s="98"/>
      <c r="B223" s="99"/>
      <c r="C223" s="100" t="str">
        <f>IFERROR(VLOOKUP(tbl_ent_jun[[#This Row],[Produto]],produtos,3,0),"")</f>
        <v/>
      </c>
      <c r="D223" s="101" t="str">
        <f>IFERROR(tbl_ent_jun[[#This Row],[preço unitário]]*tbl_ent_jun[[#This Row],[Qtd]],"")</f>
        <v/>
      </c>
      <c r="F223" s="98"/>
      <c r="G223" s="98"/>
      <c r="H223" s="100" t="str">
        <f>IFERROR(VLOOKUP(tbl_vend_jun[[#This Row],[Produto]],produtos,5,0),"")</f>
        <v/>
      </c>
      <c r="I223" s="101" t="str">
        <f>IFERROR(tbl_vend_jun[[#This Row],[preço unitário]]*tbl_vend_jun[[#This Row],[Qtd]],"")</f>
        <v/>
      </c>
      <c r="M223" s="90"/>
    </row>
    <row r="224" spans="1:13" x14ac:dyDescent="0.3">
      <c r="A224" s="98"/>
      <c r="B224" s="99"/>
      <c r="C224" s="100" t="str">
        <f>IFERROR(VLOOKUP(tbl_ent_jun[[#This Row],[Produto]],produtos,3,0),"")</f>
        <v/>
      </c>
      <c r="D224" s="101" t="str">
        <f>IFERROR(tbl_ent_jun[[#This Row],[preço unitário]]*tbl_ent_jun[[#This Row],[Qtd]],"")</f>
        <v/>
      </c>
      <c r="F224" s="98"/>
      <c r="G224" s="98"/>
      <c r="H224" s="100" t="str">
        <f>IFERROR(VLOOKUP(tbl_vend_jun[[#This Row],[Produto]],produtos,5,0),"")</f>
        <v/>
      </c>
      <c r="I224" s="101" t="str">
        <f>IFERROR(tbl_vend_jun[[#This Row],[preço unitário]]*tbl_vend_jun[[#This Row],[Qtd]],"")</f>
        <v/>
      </c>
      <c r="M224" s="90"/>
    </row>
    <row r="225" spans="1:13" x14ac:dyDescent="0.3">
      <c r="A225" s="98"/>
      <c r="B225" s="99"/>
      <c r="C225" s="100" t="str">
        <f>IFERROR(VLOOKUP(tbl_ent_jun[[#This Row],[Produto]],produtos,3,0),"")</f>
        <v/>
      </c>
      <c r="D225" s="101" t="str">
        <f>IFERROR(tbl_ent_jun[[#This Row],[preço unitário]]*tbl_ent_jun[[#This Row],[Qtd]],"")</f>
        <v/>
      </c>
      <c r="F225" s="98"/>
      <c r="G225" s="98"/>
      <c r="H225" s="100" t="str">
        <f>IFERROR(VLOOKUP(tbl_vend_jun[[#This Row],[Produto]],produtos,5,0),"")</f>
        <v/>
      </c>
      <c r="I225" s="101" t="str">
        <f>IFERROR(tbl_vend_jun[[#This Row],[preço unitário]]*tbl_vend_jun[[#This Row],[Qtd]],"")</f>
        <v/>
      </c>
      <c r="M225" s="90"/>
    </row>
    <row r="226" spans="1:13" x14ac:dyDescent="0.3">
      <c r="A226" s="98"/>
      <c r="B226" s="99"/>
      <c r="C226" s="100" t="str">
        <f>IFERROR(VLOOKUP(tbl_ent_jun[[#This Row],[Produto]],produtos,3,0),"")</f>
        <v/>
      </c>
      <c r="D226" s="101" t="str">
        <f>IFERROR(tbl_ent_jun[[#This Row],[preço unitário]]*tbl_ent_jun[[#This Row],[Qtd]],"")</f>
        <v/>
      </c>
      <c r="F226" s="98"/>
      <c r="G226" s="98"/>
      <c r="H226" s="100" t="str">
        <f>IFERROR(VLOOKUP(tbl_vend_jun[[#This Row],[Produto]],produtos,5,0),"")</f>
        <v/>
      </c>
      <c r="I226" s="101" t="str">
        <f>IFERROR(tbl_vend_jun[[#This Row],[preço unitário]]*tbl_vend_jun[[#This Row],[Qtd]],"")</f>
        <v/>
      </c>
      <c r="M226" s="90"/>
    </row>
    <row r="227" spans="1:13" x14ac:dyDescent="0.3">
      <c r="A227" s="98"/>
      <c r="B227" s="99"/>
      <c r="C227" s="100" t="str">
        <f>IFERROR(VLOOKUP(tbl_ent_jun[[#This Row],[Produto]],produtos,3,0),"")</f>
        <v/>
      </c>
      <c r="D227" s="101" t="str">
        <f>IFERROR(tbl_ent_jun[[#This Row],[preço unitário]]*tbl_ent_jun[[#This Row],[Qtd]],"")</f>
        <v/>
      </c>
      <c r="F227" s="98"/>
      <c r="G227" s="98"/>
      <c r="H227" s="100" t="str">
        <f>IFERROR(VLOOKUP(tbl_vend_jun[[#This Row],[Produto]],produtos,5,0),"")</f>
        <v/>
      </c>
      <c r="I227" s="101" t="str">
        <f>IFERROR(tbl_vend_jun[[#This Row],[preço unitário]]*tbl_vend_jun[[#This Row],[Qtd]],"")</f>
        <v/>
      </c>
      <c r="M227" s="90"/>
    </row>
    <row r="228" spans="1:13" x14ac:dyDescent="0.3">
      <c r="A228" s="98"/>
      <c r="B228" s="99"/>
      <c r="C228" s="100" t="str">
        <f>IFERROR(VLOOKUP(tbl_ent_jun[[#This Row],[Produto]],produtos,3,0),"")</f>
        <v/>
      </c>
      <c r="D228" s="101" t="str">
        <f>IFERROR(tbl_ent_jun[[#This Row],[preço unitário]]*tbl_ent_jun[[#This Row],[Qtd]],"")</f>
        <v/>
      </c>
      <c r="F228" s="98"/>
      <c r="G228" s="98"/>
      <c r="H228" s="100" t="str">
        <f>IFERROR(VLOOKUP(tbl_vend_jun[[#This Row],[Produto]],produtos,5,0),"")</f>
        <v/>
      </c>
      <c r="I228" s="101" t="str">
        <f>IFERROR(tbl_vend_jun[[#This Row],[preço unitário]]*tbl_vend_jun[[#This Row],[Qtd]],"")</f>
        <v/>
      </c>
      <c r="M228" s="90"/>
    </row>
    <row r="229" spans="1:13" x14ac:dyDescent="0.3">
      <c r="A229" s="98"/>
      <c r="B229" s="99"/>
      <c r="C229" s="100" t="str">
        <f>IFERROR(VLOOKUP(tbl_ent_jun[[#This Row],[Produto]],produtos,3,0),"")</f>
        <v/>
      </c>
      <c r="D229" s="101" t="str">
        <f>IFERROR(tbl_ent_jun[[#This Row],[preço unitário]]*tbl_ent_jun[[#This Row],[Qtd]],"")</f>
        <v/>
      </c>
      <c r="F229" s="98"/>
      <c r="G229" s="98"/>
      <c r="H229" s="100" t="str">
        <f>IFERROR(VLOOKUP(tbl_vend_jun[[#This Row],[Produto]],produtos,5,0),"")</f>
        <v/>
      </c>
      <c r="I229" s="101" t="str">
        <f>IFERROR(tbl_vend_jun[[#This Row],[preço unitário]]*tbl_vend_jun[[#This Row],[Qtd]],"")</f>
        <v/>
      </c>
      <c r="M229" s="90"/>
    </row>
    <row r="230" spans="1:13" x14ac:dyDescent="0.3">
      <c r="A230" s="98"/>
      <c r="B230" s="99"/>
      <c r="C230" s="100" t="str">
        <f>IFERROR(VLOOKUP(tbl_ent_jun[[#This Row],[Produto]],produtos,3,0),"")</f>
        <v/>
      </c>
      <c r="D230" s="101" t="str">
        <f>IFERROR(tbl_ent_jun[[#This Row],[preço unitário]]*tbl_ent_jun[[#This Row],[Qtd]],"")</f>
        <v/>
      </c>
      <c r="F230" s="98"/>
      <c r="G230" s="98"/>
      <c r="H230" s="100" t="str">
        <f>IFERROR(VLOOKUP(tbl_vend_jun[[#This Row],[Produto]],produtos,5,0),"")</f>
        <v/>
      </c>
      <c r="I230" s="101" t="str">
        <f>IFERROR(tbl_vend_jun[[#This Row],[preço unitário]]*tbl_vend_jun[[#This Row],[Qtd]],"")</f>
        <v/>
      </c>
      <c r="M230" s="90"/>
    </row>
    <row r="231" spans="1:13" x14ac:dyDescent="0.3">
      <c r="A231" s="98"/>
      <c r="B231" s="99"/>
      <c r="C231" s="100" t="str">
        <f>IFERROR(VLOOKUP(tbl_ent_jun[[#This Row],[Produto]],produtos,3,0),"")</f>
        <v/>
      </c>
      <c r="D231" s="101" t="str">
        <f>IFERROR(tbl_ent_jun[[#This Row],[preço unitário]]*tbl_ent_jun[[#This Row],[Qtd]],"")</f>
        <v/>
      </c>
      <c r="F231" s="98"/>
      <c r="G231" s="98"/>
      <c r="H231" s="100" t="str">
        <f>IFERROR(VLOOKUP(tbl_vend_jun[[#This Row],[Produto]],produtos,5,0),"")</f>
        <v/>
      </c>
      <c r="I231" s="101" t="str">
        <f>IFERROR(tbl_vend_jun[[#This Row],[preço unitário]]*tbl_vend_jun[[#This Row],[Qtd]],"")</f>
        <v/>
      </c>
      <c r="M231" s="90"/>
    </row>
    <row r="232" spans="1:13" x14ac:dyDescent="0.3">
      <c r="A232" s="98"/>
      <c r="B232" s="99"/>
      <c r="C232" s="100" t="str">
        <f>IFERROR(VLOOKUP(tbl_ent_jun[[#This Row],[Produto]],produtos,3,0),"")</f>
        <v/>
      </c>
      <c r="D232" s="101" t="str">
        <f>IFERROR(tbl_ent_jun[[#This Row],[preço unitário]]*tbl_ent_jun[[#This Row],[Qtd]],"")</f>
        <v/>
      </c>
      <c r="F232" s="98"/>
      <c r="G232" s="98"/>
      <c r="H232" s="100" t="str">
        <f>IFERROR(VLOOKUP(tbl_vend_jun[[#This Row],[Produto]],produtos,5,0),"")</f>
        <v/>
      </c>
      <c r="I232" s="101" t="str">
        <f>IFERROR(tbl_vend_jun[[#This Row],[preço unitário]]*tbl_vend_jun[[#This Row],[Qtd]],"")</f>
        <v/>
      </c>
      <c r="M232" s="90"/>
    </row>
    <row r="233" spans="1:13" x14ac:dyDescent="0.3">
      <c r="A233" s="98"/>
      <c r="B233" s="99"/>
      <c r="C233" s="100" t="str">
        <f>IFERROR(VLOOKUP(tbl_ent_jun[[#This Row],[Produto]],produtos,3,0),"")</f>
        <v/>
      </c>
      <c r="D233" s="101" t="str">
        <f>IFERROR(tbl_ent_jun[[#This Row],[preço unitário]]*tbl_ent_jun[[#This Row],[Qtd]],"")</f>
        <v/>
      </c>
      <c r="F233" s="98"/>
      <c r="G233" s="98"/>
      <c r="H233" s="100" t="str">
        <f>IFERROR(VLOOKUP(tbl_vend_jun[[#This Row],[Produto]],produtos,5,0),"")</f>
        <v/>
      </c>
      <c r="I233" s="101" t="str">
        <f>IFERROR(tbl_vend_jun[[#This Row],[preço unitário]]*tbl_vend_jun[[#This Row],[Qtd]],"")</f>
        <v/>
      </c>
      <c r="M233" s="90"/>
    </row>
    <row r="234" spans="1:13" x14ac:dyDescent="0.3">
      <c r="A234" s="98"/>
      <c r="B234" s="99"/>
      <c r="C234" s="100" t="str">
        <f>IFERROR(VLOOKUP(tbl_ent_jun[[#This Row],[Produto]],produtos,3,0),"")</f>
        <v/>
      </c>
      <c r="D234" s="101" t="str">
        <f>IFERROR(tbl_ent_jun[[#This Row],[preço unitário]]*tbl_ent_jun[[#This Row],[Qtd]],"")</f>
        <v/>
      </c>
      <c r="F234" s="98"/>
      <c r="G234" s="98"/>
      <c r="H234" s="100" t="str">
        <f>IFERROR(VLOOKUP(tbl_vend_jun[[#This Row],[Produto]],produtos,5,0),"")</f>
        <v/>
      </c>
      <c r="I234" s="101" t="str">
        <f>IFERROR(tbl_vend_jun[[#This Row],[preço unitário]]*tbl_vend_jun[[#This Row],[Qtd]],"")</f>
        <v/>
      </c>
      <c r="M234" s="90"/>
    </row>
    <row r="235" spans="1:13" x14ac:dyDescent="0.3">
      <c r="A235" s="98"/>
      <c r="B235" s="99"/>
      <c r="C235" s="100" t="str">
        <f>IFERROR(VLOOKUP(tbl_ent_jun[[#This Row],[Produto]],produtos,3,0),"")</f>
        <v/>
      </c>
      <c r="D235" s="101" t="str">
        <f>IFERROR(tbl_ent_jun[[#This Row],[preço unitário]]*tbl_ent_jun[[#This Row],[Qtd]],"")</f>
        <v/>
      </c>
      <c r="F235" s="98"/>
      <c r="G235" s="98"/>
      <c r="H235" s="100" t="str">
        <f>IFERROR(VLOOKUP(tbl_vend_jun[[#This Row],[Produto]],produtos,5,0),"")</f>
        <v/>
      </c>
      <c r="I235" s="101" t="str">
        <f>IFERROR(tbl_vend_jun[[#This Row],[preço unitário]]*tbl_vend_jun[[#This Row],[Qtd]],"")</f>
        <v/>
      </c>
      <c r="M235" s="90"/>
    </row>
    <row r="236" spans="1:13" x14ac:dyDescent="0.3">
      <c r="A236" s="98"/>
      <c r="B236" s="99"/>
      <c r="C236" s="100" t="str">
        <f>IFERROR(VLOOKUP(tbl_ent_jun[[#This Row],[Produto]],produtos,3,0),"")</f>
        <v/>
      </c>
      <c r="D236" s="101" t="str">
        <f>IFERROR(tbl_ent_jun[[#This Row],[preço unitário]]*tbl_ent_jun[[#This Row],[Qtd]],"")</f>
        <v/>
      </c>
      <c r="F236" s="98"/>
      <c r="G236" s="98"/>
      <c r="H236" s="100" t="str">
        <f>IFERROR(VLOOKUP(tbl_vend_jun[[#This Row],[Produto]],produtos,5,0),"")</f>
        <v/>
      </c>
      <c r="I236" s="101" t="str">
        <f>IFERROR(tbl_vend_jun[[#This Row],[preço unitário]]*tbl_vend_jun[[#This Row],[Qtd]],"")</f>
        <v/>
      </c>
      <c r="M236" s="90"/>
    </row>
    <row r="237" spans="1:13" x14ac:dyDescent="0.3">
      <c r="A237" s="98"/>
      <c r="B237" s="99"/>
      <c r="C237" s="100" t="str">
        <f>IFERROR(VLOOKUP(tbl_ent_jun[[#This Row],[Produto]],produtos,3,0),"")</f>
        <v/>
      </c>
      <c r="D237" s="101" t="str">
        <f>IFERROR(tbl_ent_jun[[#This Row],[preço unitário]]*tbl_ent_jun[[#This Row],[Qtd]],"")</f>
        <v/>
      </c>
      <c r="F237" s="98"/>
      <c r="G237" s="98"/>
      <c r="H237" s="100" t="str">
        <f>IFERROR(VLOOKUP(tbl_vend_jun[[#This Row],[Produto]],produtos,5,0),"")</f>
        <v/>
      </c>
      <c r="I237" s="101" t="str">
        <f>IFERROR(tbl_vend_jun[[#This Row],[preço unitário]]*tbl_vend_jun[[#This Row],[Qtd]],"")</f>
        <v/>
      </c>
      <c r="M237" s="90"/>
    </row>
    <row r="238" spans="1:13" x14ac:dyDescent="0.3">
      <c r="A238" s="98"/>
      <c r="B238" s="99"/>
      <c r="C238" s="100" t="str">
        <f>IFERROR(VLOOKUP(tbl_ent_jun[[#This Row],[Produto]],produtos,3,0),"")</f>
        <v/>
      </c>
      <c r="D238" s="101" t="str">
        <f>IFERROR(tbl_ent_jun[[#This Row],[preço unitário]]*tbl_ent_jun[[#This Row],[Qtd]],"")</f>
        <v/>
      </c>
      <c r="F238" s="98"/>
      <c r="G238" s="98"/>
      <c r="H238" s="100" t="str">
        <f>IFERROR(VLOOKUP(tbl_vend_jun[[#This Row],[Produto]],produtos,5,0),"")</f>
        <v/>
      </c>
      <c r="I238" s="101" t="str">
        <f>IFERROR(tbl_vend_jun[[#This Row],[preço unitário]]*tbl_vend_jun[[#This Row],[Qtd]],"")</f>
        <v/>
      </c>
      <c r="M238" s="90"/>
    </row>
    <row r="239" spans="1:13" x14ac:dyDescent="0.3">
      <c r="A239" s="98"/>
      <c r="B239" s="99"/>
      <c r="C239" s="100" t="str">
        <f>IFERROR(VLOOKUP(tbl_ent_jun[[#This Row],[Produto]],produtos,3,0),"")</f>
        <v/>
      </c>
      <c r="D239" s="101" t="str">
        <f>IFERROR(tbl_ent_jun[[#This Row],[preço unitário]]*tbl_ent_jun[[#This Row],[Qtd]],"")</f>
        <v/>
      </c>
      <c r="F239" s="98"/>
      <c r="G239" s="98"/>
      <c r="H239" s="100" t="str">
        <f>IFERROR(VLOOKUP(tbl_vend_jun[[#This Row],[Produto]],produtos,5,0),"")</f>
        <v/>
      </c>
      <c r="I239" s="101" t="str">
        <f>IFERROR(tbl_vend_jun[[#This Row],[preço unitário]]*tbl_vend_jun[[#This Row],[Qtd]],"")</f>
        <v/>
      </c>
      <c r="M239" s="90"/>
    </row>
    <row r="240" spans="1:13" x14ac:dyDescent="0.3">
      <c r="A240" s="98"/>
      <c r="B240" s="99"/>
      <c r="C240" s="100" t="str">
        <f>IFERROR(VLOOKUP(tbl_ent_jun[[#This Row],[Produto]],produtos,3,0),"")</f>
        <v/>
      </c>
      <c r="D240" s="101" t="str">
        <f>IFERROR(tbl_ent_jun[[#This Row],[preço unitário]]*tbl_ent_jun[[#This Row],[Qtd]],"")</f>
        <v/>
      </c>
      <c r="F240" s="98"/>
      <c r="G240" s="98"/>
      <c r="H240" s="100" t="str">
        <f>IFERROR(VLOOKUP(tbl_vend_jun[[#This Row],[Produto]],produtos,5,0),"")</f>
        <v/>
      </c>
      <c r="I240" s="101" t="str">
        <f>IFERROR(tbl_vend_jun[[#This Row],[preço unitário]]*tbl_vend_jun[[#This Row],[Qtd]],"")</f>
        <v/>
      </c>
      <c r="M240" s="90"/>
    </row>
    <row r="241" spans="1:13" x14ac:dyDescent="0.3">
      <c r="A241" s="98"/>
      <c r="B241" s="99"/>
      <c r="C241" s="100" t="str">
        <f>IFERROR(VLOOKUP(tbl_ent_jun[[#This Row],[Produto]],produtos,3,0),"")</f>
        <v/>
      </c>
      <c r="D241" s="101" t="str">
        <f>IFERROR(tbl_ent_jun[[#This Row],[preço unitário]]*tbl_ent_jun[[#This Row],[Qtd]],"")</f>
        <v/>
      </c>
      <c r="F241" s="98"/>
      <c r="G241" s="98"/>
      <c r="H241" s="100" t="str">
        <f>IFERROR(VLOOKUP(tbl_vend_jun[[#This Row],[Produto]],produtos,5,0),"")</f>
        <v/>
      </c>
      <c r="I241" s="101" t="str">
        <f>IFERROR(tbl_vend_jun[[#This Row],[preço unitário]]*tbl_vend_jun[[#This Row],[Qtd]],"")</f>
        <v/>
      </c>
      <c r="M241" s="90"/>
    </row>
    <row r="242" spans="1:13" x14ac:dyDescent="0.3">
      <c r="A242" s="98"/>
      <c r="B242" s="99"/>
      <c r="C242" s="100" t="str">
        <f>IFERROR(VLOOKUP(tbl_ent_jun[[#This Row],[Produto]],produtos,3,0),"")</f>
        <v/>
      </c>
      <c r="D242" s="101" t="str">
        <f>IFERROR(tbl_ent_jun[[#This Row],[preço unitário]]*tbl_ent_jun[[#This Row],[Qtd]],"")</f>
        <v/>
      </c>
      <c r="F242" s="98"/>
      <c r="G242" s="98"/>
      <c r="H242" s="100" t="str">
        <f>IFERROR(VLOOKUP(tbl_vend_jun[[#This Row],[Produto]],produtos,5,0),"")</f>
        <v/>
      </c>
      <c r="I242" s="101" t="str">
        <f>IFERROR(tbl_vend_jun[[#This Row],[preço unitário]]*tbl_vend_jun[[#This Row],[Qtd]],"")</f>
        <v/>
      </c>
      <c r="M242" s="90"/>
    </row>
    <row r="243" spans="1:13" x14ac:dyDescent="0.3">
      <c r="A243" s="98"/>
      <c r="B243" s="99"/>
      <c r="C243" s="100" t="str">
        <f>IFERROR(VLOOKUP(tbl_ent_jun[[#This Row],[Produto]],produtos,3,0),"")</f>
        <v/>
      </c>
      <c r="D243" s="101" t="str">
        <f>IFERROR(tbl_ent_jun[[#This Row],[preço unitário]]*tbl_ent_jun[[#This Row],[Qtd]],"")</f>
        <v/>
      </c>
      <c r="F243" s="98"/>
      <c r="G243" s="98"/>
      <c r="H243" s="100" t="str">
        <f>IFERROR(VLOOKUP(tbl_vend_jun[[#This Row],[Produto]],produtos,5,0),"")</f>
        <v/>
      </c>
      <c r="I243" s="101" t="str">
        <f>IFERROR(tbl_vend_jun[[#This Row],[preço unitário]]*tbl_vend_jun[[#This Row],[Qtd]],"")</f>
        <v/>
      </c>
      <c r="M243" s="90"/>
    </row>
    <row r="244" spans="1:13" x14ac:dyDescent="0.3">
      <c r="A244" s="98"/>
      <c r="B244" s="99"/>
      <c r="C244" s="100" t="str">
        <f>IFERROR(VLOOKUP(tbl_ent_jun[[#This Row],[Produto]],produtos,3,0),"")</f>
        <v/>
      </c>
      <c r="D244" s="101" t="str">
        <f>IFERROR(tbl_ent_jun[[#This Row],[preço unitário]]*tbl_ent_jun[[#This Row],[Qtd]],"")</f>
        <v/>
      </c>
      <c r="F244" s="98"/>
      <c r="G244" s="98"/>
      <c r="H244" s="100" t="str">
        <f>IFERROR(VLOOKUP(tbl_vend_jun[[#This Row],[Produto]],produtos,5,0),"")</f>
        <v/>
      </c>
      <c r="I244" s="101" t="str">
        <f>IFERROR(tbl_vend_jun[[#This Row],[preço unitário]]*tbl_vend_jun[[#This Row],[Qtd]],"")</f>
        <v/>
      </c>
      <c r="M244" s="90"/>
    </row>
    <row r="245" spans="1:13" x14ac:dyDescent="0.3">
      <c r="A245" s="98"/>
      <c r="B245" s="99"/>
      <c r="C245" s="100" t="str">
        <f>IFERROR(VLOOKUP(tbl_ent_jun[[#This Row],[Produto]],produtos,3,0),"")</f>
        <v/>
      </c>
      <c r="D245" s="101" t="str">
        <f>IFERROR(tbl_ent_jun[[#This Row],[preço unitário]]*tbl_ent_jun[[#This Row],[Qtd]],"")</f>
        <v/>
      </c>
      <c r="F245" s="98"/>
      <c r="G245" s="98"/>
      <c r="H245" s="100" t="str">
        <f>IFERROR(VLOOKUP(tbl_vend_jun[[#This Row],[Produto]],produtos,5,0),"")</f>
        <v/>
      </c>
      <c r="I245" s="101" t="str">
        <f>IFERROR(tbl_vend_jun[[#This Row],[preço unitário]]*tbl_vend_jun[[#This Row],[Qtd]],"")</f>
        <v/>
      </c>
      <c r="M245" s="90"/>
    </row>
    <row r="246" spans="1:13" x14ac:dyDescent="0.3">
      <c r="A246" s="98"/>
      <c r="B246" s="99"/>
      <c r="C246" s="100" t="str">
        <f>IFERROR(VLOOKUP(tbl_ent_jun[[#This Row],[Produto]],produtos,3,0),"")</f>
        <v/>
      </c>
      <c r="D246" s="101" t="str">
        <f>IFERROR(tbl_ent_jun[[#This Row],[preço unitário]]*tbl_ent_jun[[#This Row],[Qtd]],"")</f>
        <v/>
      </c>
      <c r="F246" s="98"/>
      <c r="G246" s="98"/>
      <c r="H246" s="100" t="str">
        <f>IFERROR(VLOOKUP(tbl_vend_jun[[#This Row],[Produto]],produtos,5,0),"")</f>
        <v/>
      </c>
      <c r="I246" s="101" t="str">
        <f>IFERROR(tbl_vend_jun[[#This Row],[preço unitário]]*tbl_vend_jun[[#This Row],[Qtd]],"")</f>
        <v/>
      </c>
      <c r="M246" s="90"/>
    </row>
    <row r="247" spans="1:13" x14ac:dyDescent="0.3">
      <c r="A247" s="98"/>
      <c r="B247" s="99"/>
      <c r="C247" s="100" t="str">
        <f>IFERROR(VLOOKUP(tbl_ent_jun[[#This Row],[Produto]],produtos,3,0),"")</f>
        <v/>
      </c>
      <c r="D247" s="101" t="str">
        <f>IFERROR(tbl_ent_jun[[#This Row],[preço unitário]]*tbl_ent_jun[[#This Row],[Qtd]],"")</f>
        <v/>
      </c>
      <c r="F247" s="98"/>
      <c r="G247" s="98"/>
      <c r="H247" s="100" t="str">
        <f>IFERROR(VLOOKUP(tbl_vend_jun[[#This Row],[Produto]],produtos,5,0),"")</f>
        <v/>
      </c>
      <c r="I247" s="101" t="str">
        <f>IFERROR(tbl_vend_jun[[#This Row],[preço unitário]]*tbl_vend_jun[[#This Row],[Qtd]],"")</f>
        <v/>
      </c>
      <c r="M247" s="90"/>
    </row>
    <row r="248" spans="1:13" x14ac:dyDescent="0.3">
      <c r="A248" s="98"/>
      <c r="B248" s="99"/>
      <c r="C248" s="100" t="str">
        <f>IFERROR(VLOOKUP(tbl_ent_jun[[#This Row],[Produto]],produtos,3,0),"")</f>
        <v/>
      </c>
      <c r="D248" s="101" t="str">
        <f>IFERROR(tbl_ent_jun[[#This Row],[preço unitário]]*tbl_ent_jun[[#This Row],[Qtd]],"")</f>
        <v/>
      </c>
      <c r="F248" s="98"/>
      <c r="G248" s="98"/>
      <c r="H248" s="100" t="str">
        <f>IFERROR(VLOOKUP(tbl_vend_jun[[#This Row],[Produto]],produtos,5,0),"")</f>
        <v/>
      </c>
      <c r="I248" s="101" t="str">
        <f>IFERROR(tbl_vend_jun[[#This Row],[preço unitário]]*tbl_vend_jun[[#This Row],[Qtd]],"")</f>
        <v/>
      </c>
      <c r="M248" s="90"/>
    </row>
    <row r="249" spans="1:13" x14ac:dyDescent="0.3">
      <c r="A249" s="98"/>
      <c r="B249" s="99"/>
      <c r="C249" s="100" t="str">
        <f>IFERROR(VLOOKUP(tbl_ent_jun[[#This Row],[Produto]],produtos,3,0),"")</f>
        <v/>
      </c>
      <c r="D249" s="101" t="str">
        <f>IFERROR(tbl_ent_jun[[#This Row],[preço unitário]]*tbl_ent_jun[[#This Row],[Qtd]],"")</f>
        <v/>
      </c>
      <c r="F249" s="98"/>
      <c r="G249" s="98"/>
      <c r="H249" s="100" t="str">
        <f>IFERROR(VLOOKUP(tbl_vend_jun[[#This Row],[Produto]],produtos,5,0),"")</f>
        <v/>
      </c>
      <c r="I249" s="101" t="str">
        <f>IFERROR(tbl_vend_jun[[#This Row],[preço unitário]]*tbl_vend_jun[[#This Row],[Qtd]],"")</f>
        <v/>
      </c>
      <c r="M249" s="90"/>
    </row>
    <row r="250" spans="1:13" x14ac:dyDescent="0.3">
      <c r="A250" s="98"/>
      <c r="B250" s="99"/>
      <c r="C250" s="100" t="str">
        <f>IFERROR(VLOOKUP(tbl_ent_jun[[#This Row],[Produto]],produtos,3,0),"")</f>
        <v/>
      </c>
      <c r="D250" s="101" t="str">
        <f>IFERROR(tbl_ent_jun[[#This Row],[preço unitário]]*tbl_ent_jun[[#This Row],[Qtd]],"")</f>
        <v/>
      </c>
      <c r="F250" s="98"/>
      <c r="G250" s="98"/>
      <c r="H250" s="100" t="str">
        <f>IFERROR(VLOOKUP(tbl_vend_jun[[#This Row],[Produto]],produtos,5,0),"")</f>
        <v/>
      </c>
      <c r="I250" s="101" t="str">
        <f>IFERROR(tbl_vend_jun[[#This Row],[preço unitário]]*tbl_vend_jun[[#This Row],[Qtd]],"")</f>
        <v/>
      </c>
      <c r="M250" s="90"/>
    </row>
    <row r="251" spans="1:13" x14ac:dyDescent="0.3">
      <c r="A251" s="98"/>
      <c r="B251" s="99"/>
      <c r="C251" s="100" t="str">
        <f>IFERROR(VLOOKUP(tbl_ent_jun[[#This Row],[Produto]],produtos,3,0),"")</f>
        <v/>
      </c>
      <c r="D251" s="101" t="str">
        <f>IFERROR(tbl_ent_jun[[#This Row],[preço unitário]]*tbl_ent_jun[[#This Row],[Qtd]],"")</f>
        <v/>
      </c>
      <c r="F251" s="98"/>
      <c r="G251" s="98"/>
      <c r="H251" s="100" t="str">
        <f>IFERROR(VLOOKUP(tbl_vend_jun[[#This Row],[Produto]],produtos,5,0),"")</f>
        <v/>
      </c>
      <c r="I251" s="101" t="str">
        <f>IFERROR(tbl_vend_jun[[#This Row],[preço unitário]]*tbl_vend_jun[[#This Row],[Qtd]],"")</f>
        <v/>
      </c>
      <c r="M251" s="90"/>
    </row>
    <row r="252" spans="1:13" x14ac:dyDescent="0.3">
      <c r="A252" s="98"/>
      <c r="B252" s="99"/>
      <c r="C252" s="100" t="str">
        <f>IFERROR(VLOOKUP(tbl_ent_jun[[#This Row],[Produto]],produtos,3,0),"")</f>
        <v/>
      </c>
      <c r="D252" s="101" t="str">
        <f>IFERROR(tbl_ent_jun[[#This Row],[preço unitário]]*tbl_ent_jun[[#This Row],[Qtd]],"")</f>
        <v/>
      </c>
      <c r="F252" s="98"/>
      <c r="G252" s="98"/>
      <c r="H252" s="100" t="str">
        <f>IFERROR(VLOOKUP(tbl_vend_jun[[#This Row],[Produto]],produtos,5,0),"")</f>
        <v/>
      </c>
      <c r="I252" s="101" t="str">
        <f>IFERROR(tbl_vend_jun[[#This Row],[preço unitário]]*tbl_vend_jun[[#This Row],[Qtd]],"")</f>
        <v/>
      </c>
      <c r="M252" s="90"/>
    </row>
    <row r="253" spans="1:13" x14ac:dyDescent="0.3">
      <c r="A253" s="98"/>
      <c r="B253" s="99"/>
      <c r="C253" s="100" t="str">
        <f>IFERROR(VLOOKUP(tbl_ent_jun[[#This Row],[Produto]],produtos,3,0),"")</f>
        <v/>
      </c>
      <c r="D253" s="101" t="str">
        <f>IFERROR(tbl_ent_jun[[#This Row],[preço unitário]]*tbl_ent_jun[[#This Row],[Qtd]],"")</f>
        <v/>
      </c>
      <c r="F253" s="98"/>
      <c r="G253" s="98"/>
      <c r="H253" s="100" t="str">
        <f>IFERROR(VLOOKUP(tbl_vend_jun[[#This Row],[Produto]],produtos,5,0),"")</f>
        <v/>
      </c>
      <c r="I253" s="101" t="str">
        <f>IFERROR(tbl_vend_jun[[#This Row],[preço unitário]]*tbl_vend_jun[[#This Row],[Qtd]],"")</f>
        <v/>
      </c>
      <c r="M253" s="90"/>
    </row>
    <row r="254" spans="1:13" x14ac:dyDescent="0.3">
      <c r="A254" s="98"/>
      <c r="B254" s="99"/>
      <c r="C254" s="100" t="str">
        <f>IFERROR(VLOOKUP(tbl_ent_jun[[#This Row],[Produto]],produtos,3,0),"")</f>
        <v/>
      </c>
      <c r="D254" s="101" t="str">
        <f>IFERROR(tbl_ent_jun[[#This Row],[preço unitário]]*tbl_ent_jun[[#This Row],[Qtd]],"")</f>
        <v/>
      </c>
      <c r="F254" s="98"/>
      <c r="G254" s="98"/>
      <c r="H254" s="100" t="str">
        <f>IFERROR(VLOOKUP(tbl_vend_jun[[#This Row],[Produto]],produtos,5,0),"")</f>
        <v/>
      </c>
      <c r="I254" s="101" t="str">
        <f>IFERROR(tbl_vend_jun[[#This Row],[preço unitário]]*tbl_vend_jun[[#This Row],[Qtd]],"")</f>
        <v/>
      </c>
      <c r="M254" s="90"/>
    </row>
    <row r="255" spans="1:13" x14ac:dyDescent="0.3">
      <c r="A255" s="98"/>
      <c r="B255" s="99"/>
      <c r="C255" s="100" t="str">
        <f>IFERROR(VLOOKUP(tbl_ent_jun[[#This Row],[Produto]],produtos,3,0),"")</f>
        <v/>
      </c>
      <c r="D255" s="101" t="str">
        <f>IFERROR(tbl_ent_jun[[#This Row],[preço unitário]]*tbl_ent_jun[[#This Row],[Qtd]],"")</f>
        <v/>
      </c>
      <c r="F255" s="98"/>
      <c r="G255" s="98"/>
      <c r="H255" s="100" t="str">
        <f>IFERROR(VLOOKUP(tbl_vend_jun[[#This Row],[Produto]],produtos,5,0),"")</f>
        <v/>
      </c>
      <c r="I255" s="101" t="str">
        <f>IFERROR(tbl_vend_jun[[#This Row],[preço unitário]]*tbl_vend_jun[[#This Row],[Qtd]],"")</f>
        <v/>
      </c>
      <c r="M255" s="90"/>
    </row>
    <row r="256" spans="1:13" x14ac:dyDescent="0.3">
      <c r="A256" s="98"/>
      <c r="B256" s="99"/>
      <c r="C256" s="100" t="str">
        <f>IFERROR(VLOOKUP(tbl_ent_jun[[#This Row],[Produto]],produtos,3,0),"")</f>
        <v/>
      </c>
      <c r="D256" s="101" t="str">
        <f>IFERROR(tbl_ent_jun[[#This Row],[preço unitário]]*tbl_ent_jun[[#This Row],[Qtd]],"")</f>
        <v/>
      </c>
      <c r="F256" s="98"/>
      <c r="G256" s="98"/>
      <c r="H256" s="100" t="str">
        <f>IFERROR(VLOOKUP(tbl_vend_jun[[#This Row],[Produto]],produtos,5,0),"")</f>
        <v/>
      </c>
      <c r="I256" s="101" t="str">
        <f>IFERROR(tbl_vend_jun[[#This Row],[preço unitário]]*tbl_vend_jun[[#This Row],[Qtd]],"")</f>
        <v/>
      </c>
      <c r="M256" s="90"/>
    </row>
    <row r="257" spans="1:13" x14ac:dyDescent="0.3">
      <c r="A257" s="98"/>
      <c r="B257" s="99"/>
      <c r="C257" s="100" t="str">
        <f>IFERROR(VLOOKUP(tbl_ent_jun[[#This Row],[Produto]],produtos,3,0),"")</f>
        <v/>
      </c>
      <c r="D257" s="101" t="str">
        <f>IFERROR(tbl_ent_jun[[#This Row],[preço unitário]]*tbl_ent_jun[[#This Row],[Qtd]],"")</f>
        <v/>
      </c>
      <c r="F257" s="98"/>
      <c r="G257" s="98"/>
      <c r="H257" s="100" t="str">
        <f>IFERROR(VLOOKUP(tbl_vend_jun[[#This Row],[Produto]],produtos,5,0),"")</f>
        <v/>
      </c>
      <c r="I257" s="101" t="str">
        <f>IFERROR(tbl_vend_jun[[#This Row],[preço unitário]]*tbl_vend_jun[[#This Row],[Qtd]],"")</f>
        <v/>
      </c>
      <c r="M257" s="90"/>
    </row>
    <row r="258" spans="1:13" x14ac:dyDescent="0.3">
      <c r="A258" s="98"/>
      <c r="B258" s="99"/>
      <c r="C258" s="100" t="str">
        <f>IFERROR(VLOOKUP(tbl_ent_jun[[#This Row],[Produto]],produtos,3,0),"")</f>
        <v/>
      </c>
      <c r="D258" s="101" t="str">
        <f>IFERROR(tbl_ent_jun[[#This Row],[preço unitário]]*tbl_ent_jun[[#This Row],[Qtd]],"")</f>
        <v/>
      </c>
      <c r="F258" s="98"/>
      <c r="G258" s="98"/>
      <c r="H258" s="100" t="str">
        <f>IFERROR(VLOOKUP(tbl_vend_jun[[#This Row],[Produto]],produtos,5,0),"")</f>
        <v/>
      </c>
      <c r="I258" s="101" t="str">
        <f>IFERROR(tbl_vend_jun[[#This Row],[preço unitário]]*tbl_vend_jun[[#This Row],[Qtd]],"")</f>
        <v/>
      </c>
      <c r="M258" s="90"/>
    </row>
    <row r="259" spans="1:13" x14ac:dyDescent="0.3">
      <c r="A259" s="98"/>
      <c r="B259" s="99"/>
      <c r="C259" s="100" t="str">
        <f>IFERROR(VLOOKUP(tbl_ent_jun[[#This Row],[Produto]],produtos,3,0),"")</f>
        <v/>
      </c>
      <c r="D259" s="101" t="str">
        <f>IFERROR(tbl_ent_jun[[#This Row],[preço unitário]]*tbl_ent_jun[[#This Row],[Qtd]],"")</f>
        <v/>
      </c>
      <c r="F259" s="98"/>
      <c r="G259" s="98"/>
      <c r="H259" s="100" t="str">
        <f>IFERROR(VLOOKUP(tbl_vend_jun[[#This Row],[Produto]],produtos,5,0),"")</f>
        <v/>
      </c>
      <c r="I259" s="101" t="str">
        <f>IFERROR(tbl_vend_jun[[#This Row],[preço unitário]]*tbl_vend_jun[[#This Row],[Qtd]],"")</f>
        <v/>
      </c>
      <c r="M259" s="90"/>
    </row>
    <row r="260" spans="1:13" x14ac:dyDescent="0.3">
      <c r="A260" s="98"/>
      <c r="B260" s="99"/>
      <c r="C260" s="100" t="str">
        <f>IFERROR(VLOOKUP(tbl_ent_jun[[#This Row],[Produto]],produtos,3,0),"")</f>
        <v/>
      </c>
      <c r="D260" s="101" t="str">
        <f>IFERROR(tbl_ent_jun[[#This Row],[preço unitário]]*tbl_ent_jun[[#This Row],[Qtd]],"")</f>
        <v/>
      </c>
      <c r="F260" s="98"/>
      <c r="G260" s="98"/>
      <c r="H260" s="100" t="str">
        <f>IFERROR(VLOOKUP(tbl_vend_jun[[#This Row],[Produto]],produtos,5,0),"")</f>
        <v/>
      </c>
      <c r="I260" s="101" t="str">
        <f>IFERROR(tbl_vend_jun[[#This Row],[preço unitário]]*tbl_vend_jun[[#This Row],[Qtd]],"")</f>
        <v/>
      </c>
      <c r="M260" s="90"/>
    </row>
    <row r="261" spans="1:13" x14ac:dyDescent="0.3">
      <c r="A261" s="98"/>
      <c r="B261" s="99"/>
      <c r="C261" s="100" t="str">
        <f>IFERROR(VLOOKUP(tbl_ent_jun[[#This Row],[Produto]],produtos,3,0),"")</f>
        <v/>
      </c>
      <c r="D261" s="101" t="str">
        <f>IFERROR(tbl_ent_jun[[#This Row],[preço unitário]]*tbl_ent_jun[[#This Row],[Qtd]],"")</f>
        <v/>
      </c>
      <c r="F261" s="98"/>
      <c r="G261" s="98"/>
      <c r="H261" s="100" t="str">
        <f>IFERROR(VLOOKUP(tbl_vend_jun[[#This Row],[Produto]],produtos,5,0),"")</f>
        <v/>
      </c>
      <c r="I261" s="101" t="str">
        <f>IFERROR(tbl_vend_jun[[#This Row],[preço unitário]]*tbl_vend_jun[[#This Row],[Qtd]],"")</f>
        <v/>
      </c>
      <c r="M261" s="90"/>
    </row>
    <row r="262" spans="1:13" x14ac:dyDescent="0.3">
      <c r="A262" s="98"/>
      <c r="B262" s="99"/>
      <c r="C262" s="100" t="str">
        <f>IFERROR(VLOOKUP(tbl_ent_jun[[#This Row],[Produto]],produtos,3,0),"")</f>
        <v/>
      </c>
      <c r="D262" s="101" t="str">
        <f>IFERROR(tbl_ent_jun[[#This Row],[preço unitário]]*tbl_ent_jun[[#This Row],[Qtd]],"")</f>
        <v/>
      </c>
      <c r="F262" s="98"/>
      <c r="G262" s="98"/>
      <c r="H262" s="100" t="str">
        <f>IFERROR(VLOOKUP(tbl_vend_jun[[#This Row],[Produto]],produtos,5,0),"")</f>
        <v/>
      </c>
      <c r="I262" s="101" t="str">
        <f>IFERROR(tbl_vend_jun[[#This Row],[preço unitário]]*tbl_vend_jun[[#This Row],[Qtd]],"")</f>
        <v/>
      </c>
      <c r="M262" s="90"/>
    </row>
    <row r="263" spans="1:13" x14ac:dyDescent="0.3">
      <c r="A263" s="98"/>
      <c r="B263" s="99"/>
      <c r="C263" s="100" t="str">
        <f>IFERROR(VLOOKUP(tbl_ent_jun[[#This Row],[Produto]],produtos,3,0),"")</f>
        <v/>
      </c>
      <c r="D263" s="101" t="str">
        <f>IFERROR(tbl_ent_jun[[#This Row],[preço unitário]]*tbl_ent_jun[[#This Row],[Qtd]],"")</f>
        <v/>
      </c>
      <c r="F263" s="98"/>
      <c r="G263" s="98"/>
      <c r="H263" s="100" t="str">
        <f>IFERROR(VLOOKUP(tbl_vend_jun[[#This Row],[Produto]],produtos,5,0),"")</f>
        <v/>
      </c>
      <c r="I263" s="101" t="str">
        <f>IFERROR(tbl_vend_jun[[#This Row],[preço unitário]]*tbl_vend_jun[[#This Row],[Qtd]],"")</f>
        <v/>
      </c>
      <c r="M263" s="90"/>
    </row>
    <row r="264" spans="1:13" x14ac:dyDescent="0.3">
      <c r="A264" s="98"/>
      <c r="B264" s="99"/>
      <c r="C264" s="100" t="str">
        <f>IFERROR(VLOOKUP(tbl_ent_jun[[#This Row],[Produto]],produtos,3,0),"")</f>
        <v/>
      </c>
      <c r="D264" s="101" t="str">
        <f>IFERROR(tbl_ent_jun[[#This Row],[preço unitário]]*tbl_ent_jun[[#This Row],[Qtd]],"")</f>
        <v/>
      </c>
      <c r="F264" s="98"/>
      <c r="G264" s="98"/>
      <c r="H264" s="100" t="str">
        <f>IFERROR(VLOOKUP(tbl_vend_jun[[#This Row],[Produto]],produtos,5,0),"")</f>
        <v/>
      </c>
      <c r="I264" s="101" t="str">
        <f>IFERROR(tbl_vend_jun[[#This Row],[preço unitário]]*tbl_vend_jun[[#This Row],[Qtd]],"")</f>
        <v/>
      </c>
      <c r="M264" s="90"/>
    </row>
    <row r="265" spans="1:13" x14ac:dyDescent="0.3">
      <c r="A265" s="98"/>
      <c r="B265" s="99"/>
      <c r="C265" s="100" t="str">
        <f>IFERROR(VLOOKUP(tbl_ent_jun[[#This Row],[Produto]],produtos,3,0),"")</f>
        <v/>
      </c>
      <c r="D265" s="101" t="str">
        <f>IFERROR(tbl_ent_jun[[#This Row],[preço unitário]]*tbl_ent_jun[[#This Row],[Qtd]],"")</f>
        <v/>
      </c>
      <c r="F265" s="98"/>
      <c r="G265" s="98"/>
      <c r="H265" s="100" t="str">
        <f>IFERROR(VLOOKUP(tbl_vend_jun[[#This Row],[Produto]],produtos,5,0),"")</f>
        <v/>
      </c>
      <c r="I265" s="101" t="str">
        <f>IFERROR(tbl_vend_jun[[#This Row],[preço unitário]]*tbl_vend_jun[[#This Row],[Qtd]],"")</f>
        <v/>
      </c>
      <c r="M265" s="90"/>
    </row>
    <row r="266" spans="1:13" x14ac:dyDescent="0.3">
      <c r="A266" s="98"/>
      <c r="B266" s="99"/>
      <c r="C266" s="100" t="str">
        <f>IFERROR(VLOOKUP(tbl_ent_jun[[#This Row],[Produto]],produtos,3,0),"")</f>
        <v/>
      </c>
      <c r="D266" s="101" t="str">
        <f>IFERROR(tbl_ent_jun[[#This Row],[preço unitário]]*tbl_ent_jun[[#This Row],[Qtd]],"")</f>
        <v/>
      </c>
      <c r="F266" s="98"/>
      <c r="G266" s="98"/>
      <c r="H266" s="100" t="str">
        <f>IFERROR(VLOOKUP(tbl_vend_jun[[#This Row],[Produto]],produtos,5,0),"")</f>
        <v/>
      </c>
      <c r="I266" s="101" t="str">
        <f>IFERROR(tbl_vend_jun[[#This Row],[preço unitário]]*tbl_vend_jun[[#This Row],[Qtd]],"")</f>
        <v/>
      </c>
      <c r="M266" s="90"/>
    </row>
    <row r="267" spans="1:13" x14ac:dyDescent="0.3">
      <c r="A267" s="98"/>
      <c r="B267" s="99"/>
      <c r="C267" s="100" t="str">
        <f>IFERROR(VLOOKUP(tbl_ent_jun[[#This Row],[Produto]],produtos,3,0),"")</f>
        <v/>
      </c>
      <c r="D267" s="101" t="str">
        <f>IFERROR(tbl_ent_jun[[#This Row],[preço unitário]]*tbl_ent_jun[[#This Row],[Qtd]],"")</f>
        <v/>
      </c>
      <c r="F267" s="98"/>
      <c r="G267" s="98"/>
      <c r="H267" s="100" t="str">
        <f>IFERROR(VLOOKUP(tbl_vend_jun[[#This Row],[Produto]],produtos,5,0),"")</f>
        <v/>
      </c>
      <c r="I267" s="101" t="str">
        <f>IFERROR(tbl_vend_jun[[#This Row],[preço unitário]]*tbl_vend_jun[[#This Row],[Qtd]],"")</f>
        <v/>
      </c>
      <c r="M267" s="90"/>
    </row>
    <row r="268" spans="1:13" x14ac:dyDescent="0.3">
      <c r="A268" s="98"/>
      <c r="B268" s="99"/>
      <c r="C268" s="100" t="str">
        <f>IFERROR(VLOOKUP(tbl_ent_jun[[#This Row],[Produto]],produtos,3,0),"")</f>
        <v/>
      </c>
      <c r="D268" s="101" t="str">
        <f>IFERROR(tbl_ent_jun[[#This Row],[preço unitário]]*tbl_ent_jun[[#This Row],[Qtd]],"")</f>
        <v/>
      </c>
      <c r="F268" s="98"/>
      <c r="G268" s="98"/>
      <c r="H268" s="100" t="str">
        <f>IFERROR(VLOOKUP(tbl_vend_jun[[#This Row],[Produto]],produtos,5,0),"")</f>
        <v/>
      </c>
      <c r="I268" s="101" t="str">
        <f>IFERROR(tbl_vend_jun[[#This Row],[preço unitário]]*tbl_vend_jun[[#This Row],[Qtd]],"")</f>
        <v/>
      </c>
      <c r="M268" s="90"/>
    </row>
    <row r="269" spans="1:13" x14ac:dyDescent="0.3">
      <c r="A269" s="98"/>
      <c r="B269" s="99"/>
      <c r="C269" s="100" t="str">
        <f>IFERROR(VLOOKUP(tbl_ent_jun[[#This Row],[Produto]],produtos,3,0),"")</f>
        <v/>
      </c>
      <c r="D269" s="101" t="str">
        <f>IFERROR(tbl_ent_jun[[#This Row],[preço unitário]]*tbl_ent_jun[[#This Row],[Qtd]],"")</f>
        <v/>
      </c>
      <c r="F269" s="98"/>
      <c r="G269" s="98"/>
      <c r="H269" s="100" t="str">
        <f>IFERROR(VLOOKUP(tbl_vend_jun[[#This Row],[Produto]],produtos,5,0),"")</f>
        <v/>
      </c>
      <c r="I269" s="101" t="str">
        <f>IFERROR(tbl_vend_jun[[#This Row],[preço unitário]]*tbl_vend_jun[[#This Row],[Qtd]],"")</f>
        <v/>
      </c>
      <c r="M269" s="90"/>
    </row>
    <row r="270" spans="1:13" x14ac:dyDescent="0.3">
      <c r="A270" s="98"/>
      <c r="B270" s="99"/>
      <c r="C270" s="100" t="str">
        <f>IFERROR(VLOOKUP(tbl_ent_jun[[#This Row],[Produto]],produtos,3,0),"")</f>
        <v/>
      </c>
      <c r="D270" s="101" t="str">
        <f>IFERROR(tbl_ent_jun[[#This Row],[preço unitário]]*tbl_ent_jun[[#This Row],[Qtd]],"")</f>
        <v/>
      </c>
      <c r="F270" s="98"/>
      <c r="G270" s="98"/>
      <c r="H270" s="100" t="str">
        <f>IFERROR(VLOOKUP(tbl_vend_jun[[#This Row],[Produto]],produtos,5,0),"")</f>
        <v/>
      </c>
      <c r="I270" s="101" t="str">
        <f>IFERROR(tbl_vend_jun[[#This Row],[preço unitário]]*tbl_vend_jun[[#This Row],[Qtd]],"")</f>
        <v/>
      </c>
      <c r="M270" s="90"/>
    </row>
    <row r="271" spans="1:13" x14ac:dyDescent="0.3">
      <c r="A271" s="98"/>
      <c r="B271" s="99"/>
      <c r="C271" s="100" t="str">
        <f>IFERROR(VLOOKUP(tbl_ent_jun[[#This Row],[Produto]],produtos,3,0),"")</f>
        <v/>
      </c>
      <c r="D271" s="101" t="str">
        <f>IFERROR(tbl_ent_jun[[#This Row],[preço unitário]]*tbl_ent_jun[[#This Row],[Qtd]],"")</f>
        <v/>
      </c>
      <c r="F271" s="98"/>
      <c r="G271" s="98"/>
      <c r="H271" s="100" t="str">
        <f>IFERROR(VLOOKUP(tbl_vend_jun[[#This Row],[Produto]],produtos,5,0),"")</f>
        <v/>
      </c>
      <c r="I271" s="101" t="str">
        <f>IFERROR(tbl_vend_jun[[#This Row],[preço unitário]]*tbl_vend_jun[[#This Row],[Qtd]],"")</f>
        <v/>
      </c>
      <c r="M271" s="90"/>
    </row>
    <row r="272" spans="1:13" x14ac:dyDescent="0.3">
      <c r="A272" s="98"/>
      <c r="B272" s="99"/>
      <c r="C272" s="100" t="str">
        <f>IFERROR(VLOOKUP(tbl_ent_jun[[#This Row],[Produto]],produtos,3,0),"")</f>
        <v/>
      </c>
      <c r="D272" s="101" t="str">
        <f>IFERROR(tbl_ent_jun[[#This Row],[preço unitário]]*tbl_ent_jun[[#This Row],[Qtd]],"")</f>
        <v/>
      </c>
      <c r="F272" s="98"/>
      <c r="G272" s="98"/>
      <c r="H272" s="100" t="str">
        <f>IFERROR(VLOOKUP(tbl_vend_jun[[#This Row],[Produto]],produtos,5,0),"")</f>
        <v/>
      </c>
      <c r="I272" s="101" t="str">
        <f>IFERROR(tbl_vend_jun[[#This Row],[preço unitário]]*tbl_vend_jun[[#This Row],[Qtd]],"")</f>
        <v/>
      </c>
      <c r="M272" s="90"/>
    </row>
    <row r="273" spans="1:13" x14ac:dyDescent="0.3">
      <c r="A273" s="98"/>
      <c r="B273" s="99"/>
      <c r="C273" s="100" t="str">
        <f>IFERROR(VLOOKUP(tbl_ent_jun[[#This Row],[Produto]],produtos,3,0),"")</f>
        <v/>
      </c>
      <c r="D273" s="101" t="str">
        <f>IFERROR(tbl_ent_jun[[#This Row],[preço unitário]]*tbl_ent_jun[[#This Row],[Qtd]],"")</f>
        <v/>
      </c>
      <c r="F273" s="98"/>
      <c r="G273" s="98"/>
      <c r="H273" s="100" t="str">
        <f>IFERROR(VLOOKUP(tbl_vend_jun[[#This Row],[Produto]],produtos,5,0),"")</f>
        <v/>
      </c>
      <c r="I273" s="101" t="str">
        <f>IFERROR(tbl_vend_jun[[#This Row],[preço unitário]]*tbl_vend_jun[[#This Row],[Qtd]],"")</f>
        <v/>
      </c>
      <c r="M273" s="90"/>
    </row>
    <row r="274" spans="1:13" x14ac:dyDescent="0.3">
      <c r="A274" s="98"/>
      <c r="B274" s="99"/>
      <c r="C274" s="100" t="str">
        <f>IFERROR(VLOOKUP(tbl_ent_jun[[#This Row],[Produto]],produtos,3,0),"")</f>
        <v/>
      </c>
      <c r="D274" s="101" t="str">
        <f>IFERROR(tbl_ent_jun[[#This Row],[preço unitário]]*tbl_ent_jun[[#This Row],[Qtd]],"")</f>
        <v/>
      </c>
      <c r="F274" s="98"/>
      <c r="G274" s="98"/>
      <c r="H274" s="100" t="str">
        <f>IFERROR(VLOOKUP(tbl_vend_jun[[#This Row],[Produto]],produtos,5,0),"")</f>
        <v/>
      </c>
      <c r="I274" s="101" t="str">
        <f>IFERROR(tbl_vend_jun[[#This Row],[preço unitário]]*tbl_vend_jun[[#This Row],[Qtd]],"")</f>
        <v/>
      </c>
      <c r="M274" s="90"/>
    </row>
    <row r="275" spans="1:13" x14ac:dyDescent="0.3">
      <c r="A275" s="98"/>
      <c r="B275" s="99"/>
      <c r="C275" s="100" t="str">
        <f>IFERROR(VLOOKUP(tbl_ent_jun[[#This Row],[Produto]],produtos,3,0),"")</f>
        <v/>
      </c>
      <c r="D275" s="101" t="str">
        <f>IFERROR(tbl_ent_jun[[#This Row],[preço unitário]]*tbl_ent_jun[[#This Row],[Qtd]],"")</f>
        <v/>
      </c>
      <c r="F275" s="98"/>
      <c r="G275" s="98"/>
      <c r="H275" s="100" t="str">
        <f>IFERROR(VLOOKUP(tbl_vend_jun[[#This Row],[Produto]],produtos,5,0),"")</f>
        <v/>
      </c>
      <c r="I275" s="101" t="str">
        <f>IFERROR(tbl_vend_jun[[#This Row],[preço unitário]]*tbl_vend_jun[[#This Row],[Qtd]],"")</f>
        <v/>
      </c>
      <c r="M275" s="90"/>
    </row>
    <row r="276" spans="1:13" x14ac:dyDescent="0.3">
      <c r="A276" s="98"/>
      <c r="B276" s="99"/>
      <c r="C276" s="100" t="str">
        <f>IFERROR(VLOOKUP(tbl_ent_jun[[#This Row],[Produto]],produtos,3,0),"")</f>
        <v/>
      </c>
      <c r="D276" s="101" t="str">
        <f>IFERROR(tbl_ent_jun[[#This Row],[preço unitário]]*tbl_ent_jun[[#This Row],[Qtd]],"")</f>
        <v/>
      </c>
      <c r="F276" s="98"/>
      <c r="G276" s="98"/>
      <c r="H276" s="100" t="str">
        <f>IFERROR(VLOOKUP(tbl_vend_jun[[#This Row],[Produto]],produtos,5,0),"")</f>
        <v/>
      </c>
      <c r="I276" s="101" t="str">
        <f>IFERROR(tbl_vend_jun[[#This Row],[preço unitário]]*tbl_vend_jun[[#This Row],[Qtd]],"")</f>
        <v/>
      </c>
      <c r="M276" s="90"/>
    </row>
    <row r="277" spans="1:13" x14ac:dyDescent="0.3">
      <c r="A277" s="98"/>
      <c r="B277" s="99"/>
      <c r="C277" s="100" t="str">
        <f>IFERROR(VLOOKUP(tbl_ent_jun[[#This Row],[Produto]],produtos,3,0),"")</f>
        <v/>
      </c>
      <c r="D277" s="101" t="str">
        <f>IFERROR(tbl_ent_jun[[#This Row],[preço unitário]]*tbl_ent_jun[[#This Row],[Qtd]],"")</f>
        <v/>
      </c>
      <c r="F277" s="98"/>
      <c r="G277" s="98"/>
      <c r="H277" s="100" t="str">
        <f>IFERROR(VLOOKUP(tbl_vend_jun[[#This Row],[Produto]],produtos,5,0),"")</f>
        <v/>
      </c>
      <c r="I277" s="101" t="str">
        <f>IFERROR(tbl_vend_jun[[#This Row],[preço unitário]]*tbl_vend_jun[[#This Row],[Qtd]],"")</f>
        <v/>
      </c>
      <c r="M277" s="90"/>
    </row>
    <row r="278" spans="1:13" x14ac:dyDescent="0.3">
      <c r="A278" s="98"/>
      <c r="B278" s="99"/>
      <c r="C278" s="100" t="str">
        <f>IFERROR(VLOOKUP(tbl_ent_jun[[#This Row],[Produto]],produtos,3,0),"")</f>
        <v/>
      </c>
      <c r="D278" s="101" t="str">
        <f>IFERROR(tbl_ent_jun[[#This Row],[preço unitário]]*tbl_ent_jun[[#This Row],[Qtd]],"")</f>
        <v/>
      </c>
      <c r="F278" s="98"/>
      <c r="G278" s="98"/>
      <c r="H278" s="100" t="str">
        <f>IFERROR(VLOOKUP(tbl_vend_jun[[#This Row],[Produto]],produtos,5,0),"")</f>
        <v/>
      </c>
      <c r="I278" s="101" t="str">
        <f>IFERROR(tbl_vend_jun[[#This Row],[preço unitário]]*tbl_vend_jun[[#This Row],[Qtd]],"")</f>
        <v/>
      </c>
      <c r="M278" s="90"/>
    </row>
    <row r="279" spans="1:13" x14ac:dyDescent="0.3">
      <c r="A279" s="98"/>
      <c r="B279" s="99"/>
      <c r="C279" s="100" t="str">
        <f>IFERROR(VLOOKUP(tbl_ent_jun[[#This Row],[Produto]],produtos,3,0),"")</f>
        <v/>
      </c>
      <c r="D279" s="101" t="str">
        <f>IFERROR(tbl_ent_jun[[#This Row],[preço unitário]]*tbl_ent_jun[[#This Row],[Qtd]],"")</f>
        <v/>
      </c>
      <c r="F279" s="98"/>
      <c r="G279" s="98"/>
      <c r="H279" s="100" t="str">
        <f>IFERROR(VLOOKUP(tbl_vend_jun[[#This Row],[Produto]],produtos,5,0),"")</f>
        <v/>
      </c>
      <c r="I279" s="101" t="str">
        <f>IFERROR(tbl_vend_jun[[#This Row],[preço unitário]]*tbl_vend_jun[[#This Row],[Qtd]],"")</f>
        <v/>
      </c>
      <c r="M279" s="90"/>
    </row>
    <row r="280" spans="1:13" x14ac:dyDescent="0.3">
      <c r="A280" s="98"/>
      <c r="B280" s="99"/>
      <c r="C280" s="100" t="str">
        <f>IFERROR(VLOOKUP(tbl_ent_jun[[#This Row],[Produto]],produtos,3,0),"")</f>
        <v/>
      </c>
      <c r="D280" s="101" t="str">
        <f>IFERROR(tbl_ent_jun[[#This Row],[preço unitário]]*tbl_ent_jun[[#This Row],[Qtd]],"")</f>
        <v/>
      </c>
      <c r="F280" s="98"/>
      <c r="G280" s="98"/>
      <c r="H280" s="100" t="str">
        <f>IFERROR(VLOOKUP(tbl_vend_jun[[#This Row],[Produto]],produtos,5,0),"")</f>
        <v/>
      </c>
      <c r="I280" s="101" t="str">
        <f>IFERROR(tbl_vend_jun[[#This Row],[preço unitário]]*tbl_vend_jun[[#This Row],[Qtd]],"")</f>
        <v/>
      </c>
      <c r="M280" s="90"/>
    </row>
    <row r="281" spans="1:13" x14ac:dyDescent="0.3">
      <c r="A281" s="98"/>
      <c r="B281" s="99"/>
      <c r="C281" s="100" t="str">
        <f>IFERROR(VLOOKUP(tbl_ent_jun[[#This Row],[Produto]],produtos,3,0),"")</f>
        <v/>
      </c>
      <c r="D281" s="101" t="str">
        <f>IFERROR(tbl_ent_jun[[#This Row],[preço unitário]]*tbl_ent_jun[[#This Row],[Qtd]],"")</f>
        <v/>
      </c>
      <c r="F281" s="98"/>
      <c r="G281" s="98"/>
      <c r="H281" s="100" t="str">
        <f>IFERROR(VLOOKUP(tbl_vend_jun[[#This Row],[Produto]],produtos,5,0),"")</f>
        <v/>
      </c>
      <c r="I281" s="101" t="str">
        <f>IFERROR(tbl_vend_jun[[#This Row],[preço unitário]]*tbl_vend_jun[[#This Row],[Qtd]],"")</f>
        <v/>
      </c>
      <c r="M281" s="90"/>
    </row>
    <row r="282" spans="1:13" x14ac:dyDescent="0.3">
      <c r="A282" s="98"/>
      <c r="B282" s="99"/>
      <c r="C282" s="100" t="str">
        <f>IFERROR(VLOOKUP(tbl_ent_jun[[#This Row],[Produto]],produtos,3,0),"")</f>
        <v/>
      </c>
      <c r="D282" s="101" t="str">
        <f>IFERROR(tbl_ent_jun[[#This Row],[preço unitário]]*tbl_ent_jun[[#This Row],[Qtd]],"")</f>
        <v/>
      </c>
      <c r="F282" s="98"/>
      <c r="G282" s="98"/>
      <c r="H282" s="100" t="str">
        <f>IFERROR(VLOOKUP(tbl_vend_jun[[#This Row],[Produto]],produtos,5,0),"")</f>
        <v/>
      </c>
      <c r="I282" s="101" t="str">
        <f>IFERROR(tbl_vend_jun[[#This Row],[preço unitário]]*tbl_vend_jun[[#This Row],[Qtd]],"")</f>
        <v/>
      </c>
      <c r="M282" s="90"/>
    </row>
    <row r="283" spans="1:13" x14ac:dyDescent="0.3">
      <c r="A283" s="98"/>
      <c r="B283" s="99"/>
      <c r="C283" s="100" t="str">
        <f>IFERROR(VLOOKUP(tbl_ent_jun[[#This Row],[Produto]],produtos,3,0),"")</f>
        <v/>
      </c>
      <c r="D283" s="101" t="str">
        <f>IFERROR(tbl_ent_jun[[#This Row],[preço unitário]]*tbl_ent_jun[[#This Row],[Qtd]],"")</f>
        <v/>
      </c>
      <c r="F283" s="98"/>
      <c r="G283" s="98"/>
      <c r="H283" s="100" t="str">
        <f>IFERROR(VLOOKUP(tbl_vend_jun[[#This Row],[Produto]],produtos,5,0),"")</f>
        <v/>
      </c>
      <c r="I283" s="101" t="str">
        <f>IFERROR(tbl_vend_jun[[#This Row],[preço unitário]]*tbl_vend_jun[[#This Row],[Qtd]],"")</f>
        <v/>
      </c>
      <c r="M283" s="90"/>
    </row>
    <row r="284" spans="1:13" x14ac:dyDescent="0.3">
      <c r="A284" s="98"/>
      <c r="B284" s="99"/>
      <c r="C284" s="100" t="str">
        <f>IFERROR(VLOOKUP(tbl_ent_jun[[#This Row],[Produto]],produtos,3,0),"")</f>
        <v/>
      </c>
      <c r="D284" s="101" t="str">
        <f>IFERROR(tbl_ent_jun[[#This Row],[preço unitário]]*tbl_ent_jun[[#This Row],[Qtd]],"")</f>
        <v/>
      </c>
      <c r="F284" s="98"/>
      <c r="G284" s="98"/>
      <c r="H284" s="100" t="str">
        <f>IFERROR(VLOOKUP(tbl_vend_jun[[#This Row],[Produto]],produtos,5,0),"")</f>
        <v/>
      </c>
      <c r="I284" s="101" t="str">
        <f>IFERROR(tbl_vend_jun[[#This Row],[preço unitário]]*tbl_vend_jun[[#This Row],[Qtd]],"")</f>
        <v/>
      </c>
      <c r="M284" s="90"/>
    </row>
    <row r="285" spans="1:13" x14ac:dyDescent="0.3">
      <c r="A285" s="98"/>
      <c r="B285" s="99"/>
      <c r="C285" s="100" t="str">
        <f>IFERROR(VLOOKUP(tbl_ent_jun[[#This Row],[Produto]],produtos,3,0),"")</f>
        <v/>
      </c>
      <c r="D285" s="101" t="str">
        <f>IFERROR(tbl_ent_jun[[#This Row],[preço unitário]]*tbl_ent_jun[[#This Row],[Qtd]],"")</f>
        <v/>
      </c>
      <c r="F285" s="98"/>
      <c r="G285" s="98"/>
      <c r="H285" s="100" t="str">
        <f>IFERROR(VLOOKUP(tbl_vend_jun[[#This Row],[Produto]],produtos,5,0),"")</f>
        <v/>
      </c>
      <c r="I285" s="101" t="str">
        <f>IFERROR(tbl_vend_jun[[#This Row],[preço unitário]]*tbl_vend_jun[[#This Row],[Qtd]],"")</f>
        <v/>
      </c>
      <c r="M285" s="90"/>
    </row>
    <row r="286" spans="1:13" x14ac:dyDescent="0.3">
      <c r="A286" s="98"/>
      <c r="B286" s="99"/>
      <c r="C286" s="100" t="str">
        <f>IFERROR(VLOOKUP(tbl_ent_jun[[#This Row],[Produto]],produtos,3,0),"")</f>
        <v/>
      </c>
      <c r="D286" s="101" t="str">
        <f>IFERROR(tbl_ent_jun[[#This Row],[preço unitário]]*tbl_ent_jun[[#This Row],[Qtd]],"")</f>
        <v/>
      </c>
      <c r="F286" s="98"/>
      <c r="G286" s="98"/>
      <c r="H286" s="100" t="str">
        <f>IFERROR(VLOOKUP(tbl_vend_jun[[#This Row],[Produto]],produtos,5,0),"")</f>
        <v/>
      </c>
      <c r="I286" s="101" t="str">
        <f>IFERROR(tbl_vend_jun[[#This Row],[preço unitário]]*tbl_vend_jun[[#This Row],[Qtd]],"")</f>
        <v/>
      </c>
      <c r="M286" s="90"/>
    </row>
    <row r="287" spans="1:13" x14ac:dyDescent="0.3">
      <c r="A287" s="98"/>
      <c r="B287" s="99"/>
      <c r="C287" s="100" t="str">
        <f>IFERROR(VLOOKUP(tbl_ent_jun[[#This Row],[Produto]],produtos,3,0),"")</f>
        <v/>
      </c>
      <c r="D287" s="101" t="str">
        <f>IFERROR(tbl_ent_jun[[#This Row],[preço unitário]]*tbl_ent_jun[[#This Row],[Qtd]],"")</f>
        <v/>
      </c>
      <c r="F287" s="98"/>
      <c r="G287" s="98"/>
      <c r="H287" s="100" t="str">
        <f>IFERROR(VLOOKUP(tbl_vend_jun[[#This Row],[Produto]],produtos,5,0),"")</f>
        <v/>
      </c>
      <c r="I287" s="101" t="str">
        <f>IFERROR(tbl_vend_jun[[#This Row],[preço unitário]]*tbl_vend_jun[[#This Row],[Qtd]],"")</f>
        <v/>
      </c>
      <c r="M287" s="90"/>
    </row>
    <row r="288" spans="1:13" x14ac:dyDescent="0.3">
      <c r="A288" s="98"/>
      <c r="B288" s="99"/>
      <c r="C288" s="100" t="str">
        <f>IFERROR(VLOOKUP(tbl_ent_jun[[#This Row],[Produto]],produtos,3,0),"")</f>
        <v/>
      </c>
      <c r="D288" s="101" t="str">
        <f>IFERROR(tbl_ent_jun[[#This Row],[preço unitário]]*tbl_ent_jun[[#This Row],[Qtd]],"")</f>
        <v/>
      </c>
      <c r="F288" s="98"/>
      <c r="G288" s="98"/>
      <c r="H288" s="100" t="str">
        <f>IFERROR(VLOOKUP(tbl_vend_jun[[#This Row],[Produto]],produtos,5,0),"")</f>
        <v/>
      </c>
      <c r="I288" s="101" t="str">
        <f>IFERROR(tbl_vend_jun[[#This Row],[preço unitário]]*tbl_vend_jun[[#This Row],[Qtd]],"")</f>
        <v/>
      </c>
      <c r="M288" s="90"/>
    </row>
    <row r="289" spans="1:13" x14ac:dyDescent="0.3">
      <c r="A289" s="98"/>
      <c r="B289" s="99"/>
      <c r="C289" s="100" t="str">
        <f>IFERROR(VLOOKUP(tbl_ent_jun[[#This Row],[Produto]],produtos,3,0),"")</f>
        <v/>
      </c>
      <c r="D289" s="101" t="str">
        <f>IFERROR(tbl_ent_jun[[#This Row],[preço unitário]]*tbl_ent_jun[[#This Row],[Qtd]],"")</f>
        <v/>
      </c>
      <c r="F289" s="98"/>
      <c r="G289" s="98"/>
      <c r="H289" s="100" t="str">
        <f>IFERROR(VLOOKUP(tbl_vend_jun[[#This Row],[Produto]],produtos,5,0),"")</f>
        <v/>
      </c>
      <c r="I289" s="101" t="str">
        <f>IFERROR(tbl_vend_jun[[#This Row],[preço unitário]]*tbl_vend_jun[[#This Row],[Qtd]],"")</f>
        <v/>
      </c>
      <c r="M289" s="90"/>
    </row>
    <row r="290" spans="1:13" x14ac:dyDescent="0.3">
      <c r="A290" s="98"/>
      <c r="B290" s="99"/>
      <c r="C290" s="100" t="str">
        <f>IFERROR(VLOOKUP(tbl_ent_jun[[#This Row],[Produto]],produtos,3,0),"")</f>
        <v/>
      </c>
      <c r="D290" s="101" t="str">
        <f>IFERROR(tbl_ent_jun[[#This Row],[preço unitário]]*tbl_ent_jun[[#This Row],[Qtd]],"")</f>
        <v/>
      </c>
      <c r="F290" s="98"/>
      <c r="G290" s="98"/>
      <c r="H290" s="100" t="str">
        <f>IFERROR(VLOOKUP(tbl_vend_jun[[#This Row],[Produto]],produtos,5,0),"")</f>
        <v/>
      </c>
      <c r="I290" s="101" t="str">
        <f>IFERROR(tbl_vend_jun[[#This Row],[preço unitário]]*tbl_vend_jun[[#This Row],[Qtd]],"")</f>
        <v/>
      </c>
      <c r="M290" s="90"/>
    </row>
    <row r="291" spans="1:13" x14ac:dyDescent="0.3">
      <c r="A291" s="98"/>
      <c r="B291" s="99"/>
      <c r="C291" s="100" t="str">
        <f>IFERROR(VLOOKUP(tbl_ent_jun[[#This Row],[Produto]],produtos,3,0),"")</f>
        <v/>
      </c>
      <c r="D291" s="101" t="str">
        <f>IFERROR(tbl_ent_jun[[#This Row],[preço unitário]]*tbl_ent_jun[[#This Row],[Qtd]],"")</f>
        <v/>
      </c>
      <c r="F291" s="98"/>
      <c r="G291" s="98"/>
      <c r="H291" s="100" t="str">
        <f>IFERROR(VLOOKUP(tbl_vend_jun[[#This Row],[Produto]],produtos,5,0),"")</f>
        <v/>
      </c>
      <c r="I291" s="101" t="str">
        <f>IFERROR(tbl_vend_jun[[#This Row],[preço unitário]]*tbl_vend_jun[[#This Row],[Qtd]],"")</f>
        <v/>
      </c>
      <c r="M291" s="90"/>
    </row>
    <row r="292" spans="1:13" x14ac:dyDescent="0.3">
      <c r="A292" s="98"/>
      <c r="B292" s="99"/>
      <c r="C292" s="100" t="str">
        <f>IFERROR(VLOOKUP(tbl_ent_jun[[#This Row],[Produto]],produtos,3,0),"")</f>
        <v/>
      </c>
      <c r="D292" s="101" t="str">
        <f>IFERROR(tbl_ent_jun[[#This Row],[preço unitário]]*tbl_ent_jun[[#This Row],[Qtd]],"")</f>
        <v/>
      </c>
      <c r="F292" s="98"/>
      <c r="G292" s="98"/>
      <c r="H292" s="100" t="str">
        <f>IFERROR(VLOOKUP(tbl_vend_jun[[#This Row],[Produto]],produtos,5,0),"")</f>
        <v/>
      </c>
      <c r="I292" s="101" t="str">
        <f>IFERROR(tbl_vend_jun[[#This Row],[preço unitário]]*tbl_vend_jun[[#This Row],[Qtd]],"")</f>
        <v/>
      </c>
      <c r="M292" s="90"/>
    </row>
    <row r="293" spans="1:13" x14ac:dyDescent="0.3">
      <c r="A293" s="98"/>
      <c r="B293" s="99"/>
      <c r="C293" s="100" t="str">
        <f>IFERROR(VLOOKUP(tbl_ent_jun[[#This Row],[Produto]],produtos,3,0),"")</f>
        <v/>
      </c>
      <c r="D293" s="101" t="str">
        <f>IFERROR(tbl_ent_jun[[#This Row],[preço unitário]]*tbl_ent_jun[[#This Row],[Qtd]],"")</f>
        <v/>
      </c>
      <c r="F293" s="98"/>
      <c r="G293" s="98"/>
      <c r="H293" s="100" t="str">
        <f>IFERROR(VLOOKUP(tbl_vend_jun[[#This Row],[Produto]],produtos,5,0),"")</f>
        <v/>
      </c>
      <c r="I293" s="101" t="str">
        <f>IFERROR(tbl_vend_jun[[#This Row],[preço unitário]]*tbl_vend_jun[[#This Row],[Qtd]],"")</f>
        <v/>
      </c>
      <c r="M293" s="90"/>
    </row>
    <row r="294" spans="1:13" x14ac:dyDescent="0.3">
      <c r="A294" s="98"/>
      <c r="B294" s="99"/>
      <c r="C294" s="100" t="str">
        <f>IFERROR(VLOOKUP(tbl_ent_jun[[#This Row],[Produto]],produtos,3,0),"")</f>
        <v/>
      </c>
      <c r="D294" s="101" t="str">
        <f>IFERROR(tbl_ent_jun[[#This Row],[preço unitário]]*tbl_ent_jun[[#This Row],[Qtd]],"")</f>
        <v/>
      </c>
      <c r="F294" s="98"/>
      <c r="G294" s="98"/>
      <c r="H294" s="100" t="str">
        <f>IFERROR(VLOOKUP(tbl_vend_jun[[#This Row],[Produto]],produtos,5,0),"")</f>
        <v/>
      </c>
      <c r="I294" s="101" t="str">
        <f>IFERROR(tbl_vend_jun[[#This Row],[preço unitário]]*tbl_vend_jun[[#This Row],[Qtd]],"")</f>
        <v/>
      </c>
      <c r="M294" s="90"/>
    </row>
    <row r="295" spans="1:13" x14ac:dyDescent="0.3">
      <c r="A295" s="98"/>
      <c r="B295" s="99"/>
      <c r="C295" s="100" t="str">
        <f>IFERROR(VLOOKUP(tbl_ent_jun[[#This Row],[Produto]],produtos,3,0),"")</f>
        <v/>
      </c>
      <c r="D295" s="101" t="str">
        <f>IFERROR(tbl_ent_jun[[#This Row],[preço unitário]]*tbl_ent_jun[[#This Row],[Qtd]],"")</f>
        <v/>
      </c>
      <c r="F295" s="98"/>
      <c r="G295" s="98"/>
      <c r="H295" s="100" t="str">
        <f>IFERROR(VLOOKUP(tbl_vend_jun[[#This Row],[Produto]],produtos,5,0),"")</f>
        <v/>
      </c>
      <c r="I295" s="101" t="str">
        <f>IFERROR(tbl_vend_jun[[#This Row],[preço unitário]]*tbl_vend_jun[[#This Row],[Qtd]],"")</f>
        <v/>
      </c>
      <c r="M295" s="90"/>
    </row>
    <row r="296" spans="1:13" x14ac:dyDescent="0.3">
      <c r="A296" s="98"/>
      <c r="B296" s="99"/>
      <c r="C296" s="100" t="str">
        <f>IFERROR(VLOOKUP(tbl_ent_jun[[#This Row],[Produto]],produtos,3,0),"")</f>
        <v/>
      </c>
      <c r="D296" s="101" t="str">
        <f>IFERROR(tbl_ent_jun[[#This Row],[preço unitário]]*tbl_ent_jun[[#This Row],[Qtd]],"")</f>
        <v/>
      </c>
      <c r="F296" s="98"/>
      <c r="G296" s="98"/>
      <c r="H296" s="100" t="str">
        <f>IFERROR(VLOOKUP(tbl_vend_jun[[#This Row],[Produto]],produtos,5,0),"")</f>
        <v/>
      </c>
      <c r="I296" s="101" t="str">
        <f>IFERROR(tbl_vend_jun[[#This Row],[preço unitário]]*tbl_vend_jun[[#This Row],[Qtd]],"")</f>
        <v/>
      </c>
      <c r="M296" s="90"/>
    </row>
    <row r="297" spans="1:13" x14ac:dyDescent="0.3">
      <c r="A297" s="98"/>
      <c r="B297" s="99"/>
      <c r="C297" s="100" t="str">
        <f>IFERROR(VLOOKUP(tbl_ent_jun[[#This Row],[Produto]],produtos,3,0),"")</f>
        <v/>
      </c>
      <c r="D297" s="101" t="str">
        <f>IFERROR(tbl_ent_jun[[#This Row],[preço unitário]]*tbl_ent_jun[[#This Row],[Qtd]],"")</f>
        <v/>
      </c>
      <c r="F297" s="98"/>
      <c r="G297" s="98"/>
      <c r="H297" s="100" t="str">
        <f>IFERROR(VLOOKUP(tbl_vend_jun[[#This Row],[Produto]],produtos,5,0),"")</f>
        <v/>
      </c>
      <c r="I297" s="101" t="str">
        <f>IFERROR(tbl_vend_jun[[#This Row],[preço unitário]]*tbl_vend_jun[[#This Row],[Qtd]],"")</f>
        <v/>
      </c>
      <c r="M297" s="90"/>
    </row>
    <row r="298" spans="1:13" x14ac:dyDescent="0.3">
      <c r="A298" s="98"/>
      <c r="B298" s="99"/>
      <c r="C298" s="100" t="str">
        <f>IFERROR(VLOOKUP(tbl_ent_jun[[#This Row],[Produto]],produtos,3,0),"")</f>
        <v/>
      </c>
      <c r="D298" s="101" t="str">
        <f>IFERROR(tbl_ent_jun[[#This Row],[preço unitário]]*tbl_ent_jun[[#This Row],[Qtd]],"")</f>
        <v/>
      </c>
      <c r="F298" s="98"/>
      <c r="G298" s="98"/>
      <c r="H298" s="100" t="str">
        <f>IFERROR(VLOOKUP(tbl_vend_jun[[#This Row],[Produto]],produtos,5,0),"")</f>
        <v/>
      </c>
      <c r="I298" s="101" t="str">
        <f>IFERROR(tbl_vend_jun[[#This Row],[preço unitário]]*tbl_vend_jun[[#This Row],[Qtd]],"")</f>
        <v/>
      </c>
      <c r="M298" s="90"/>
    </row>
    <row r="299" spans="1:13" x14ac:dyDescent="0.3">
      <c r="A299" s="98"/>
      <c r="B299" s="99"/>
      <c r="C299" s="100" t="str">
        <f>IFERROR(VLOOKUP(tbl_ent_jun[[#This Row],[Produto]],produtos,3,0),"")</f>
        <v/>
      </c>
      <c r="D299" s="101" t="str">
        <f>IFERROR(tbl_ent_jun[[#This Row],[preço unitário]]*tbl_ent_jun[[#This Row],[Qtd]],"")</f>
        <v/>
      </c>
      <c r="F299" s="98"/>
      <c r="G299" s="98"/>
      <c r="H299" s="100" t="str">
        <f>IFERROR(VLOOKUP(tbl_vend_jun[[#This Row],[Produto]],produtos,5,0),"")</f>
        <v/>
      </c>
      <c r="I299" s="101" t="str">
        <f>IFERROR(tbl_vend_jun[[#This Row],[preço unitário]]*tbl_vend_jun[[#This Row],[Qtd]],"")</f>
        <v/>
      </c>
      <c r="M299" s="90"/>
    </row>
    <row r="300" spans="1:13" x14ac:dyDescent="0.3">
      <c r="A300" s="103"/>
      <c r="B300" s="104"/>
      <c r="C300" s="108" t="str">
        <f>IFERROR(VLOOKUP(tbl_ent_jun[[#This Row],[Produto]],produtos,3,0),"")</f>
        <v/>
      </c>
      <c r="D300" s="109" t="str">
        <f>IFERROR(tbl_ent_jun[[#This Row],[preço unitário]]*tbl_ent_jun[[#This Row],[Qtd]],"")</f>
        <v/>
      </c>
      <c r="F300" s="103"/>
      <c r="G300" s="103"/>
      <c r="H300" s="108" t="str">
        <f>IFERROR(VLOOKUP(tbl_vend_jun[[#This Row],[Produto]],produtos,5,0),"")</f>
        <v/>
      </c>
      <c r="I300" s="109" t="str">
        <f>IFERROR(tbl_vend_jun[[#This Row],[preço unitário]]*tbl_vend_jun[[#This Row],[Qtd]],"")</f>
        <v/>
      </c>
      <c r="M300" s="90"/>
    </row>
  </sheetData>
  <mergeCells count="7">
    <mergeCell ref="A1:I1"/>
    <mergeCell ref="F4:H4"/>
    <mergeCell ref="A7:D7"/>
    <mergeCell ref="F7:I7"/>
    <mergeCell ref="L2:M2"/>
    <mergeCell ref="I4:J4"/>
    <mergeCell ref="I5:J5"/>
  </mergeCells>
  <conditionalFormatting sqref="I5:J5">
    <cfRule type="cellIs" dxfId="2" priority="1" operator="lessThan">
      <formula>0</formula>
    </cfRule>
  </conditionalFormatting>
  <dataValidations count="1">
    <dataValidation allowBlank="1" showInputMessage="1" showErrorMessage="1" promptTitle="ATENÇÃO:" prompt="Verifique se o preço deste produto continua o mesmo, caso não, altere!" sqref="B9:C300" xr:uid="{00000000-0002-0000-0C00-000000000000}"/>
  </dataValidations>
  <pageMargins left="0.511811024" right="0.511811024" top="0.78740157499999996" bottom="0.78740157499999996" header="0.31496062000000002" footer="0.31496062000000002"/>
  <pageSetup paperSize="9" orientation="portrait" r:id="rId1"/>
  <drawing r:id="rId2"/>
  <tableParts count="2">
    <tablePart r:id="rId3"/>
    <tablePart r:id="rId4"/>
  </tablePar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2" id="{104F1F25-92D9-41D8-BF61-5F88F2AA6D67}">
            <x14:iconSet custom="1">
              <x14:cfvo type="percent">
                <xm:f>0</xm:f>
              </x14:cfvo>
              <x14:cfvo type="num">
                <xm:f>0</xm:f>
              </x14:cfvo>
              <x14:cfvo type="num">
                <xm:f>1</xm:f>
              </x14:cfvo>
              <x14:cfIcon iconSet="3Symbols" iconId="0"/>
              <x14:cfIcon iconSet="3Triangles" iconId="1"/>
              <x14:cfIcon iconSet="3Triangles" iconId="2"/>
            </x14:iconSet>
          </x14:cfRule>
          <xm:sqref>K9:K300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C00-000001000000}">
          <x14:formula1>
            <xm:f>OFFSET(produtos!$B$4,0,0,COUNTA(produtos!$B$4:$B$9997),1)</xm:f>
          </x14:formula1>
          <xm:sqref>A9:A300 F9:F300</xm:sqref>
        </x14:dataValidation>
      </x14:dataValidation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Planilha14"/>
  <dimension ref="A1:M300"/>
  <sheetViews>
    <sheetView showGridLines="0" workbookViewId="0">
      <pane ySplit="8" topLeftCell="A9" activePane="bottomLeft" state="frozen"/>
      <selection activeCell="F22" sqref="F22"/>
      <selection pane="bottomLeft" activeCell="F22" sqref="F22"/>
    </sheetView>
  </sheetViews>
  <sheetFormatPr defaultColWidth="0" defaultRowHeight="14.4" x14ac:dyDescent="0.3"/>
  <cols>
    <col min="1" max="1" width="22.88671875" style="90" customWidth="1"/>
    <col min="2" max="2" width="8.33203125" style="90" customWidth="1"/>
    <col min="3" max="3" width="16.109375" style="106" customWidth="1"/>
    <col min="4" max="4" width="12.44140625" style="106" customWidth="1"/>
    <col min="5" max="5" width="4.6640625" style="90" customWidth="1"/>
    <col min="6" max="6" width="20.33203125" style="90" customWidth="1"/>
    <col min="7" max="7" width="9.109375" style="90" bestFit="1" customWidth="1"/>
    <col min="8" max="8" width="18.6640625" style="106" bestFit="1" customWidth="1"/>
    <col min="9" max="9" width="12.44140625" style="106" customWidth="1"/>
    <col min="10" max="10" width="3.109375" style="90" customWidth="1"/>
    <col min="11" max="11" width="9.109375" style="90" hidden="1" customWidth="1"/>
    <col min="12" max="12" width="18.88671875" style="90" hidden="1" customWidth="1"/>
    <col min="13" max="13" width="10.44140625" style="88" hidden="1" customWidth="1"/>
    <col min="14" max="16384" width="9.109375" style="88" hidden="1"/>
  </cols>
  <sheetData>
    <row r="1" spans="1:13" ht="36" customHeight="1" x14ac:dyDescent="0.3">
      <c r="A1" s="210" t="s">
        <v>18</v>
      </c>
      <c r="B1" s="210"/>
      <c r="C1" s="210"/>
      <c r="D1" s="210"/>
      <c r="E1" s="210"/>
      <c r="F1" s="210"/>
      <c r="G1" s="210"/>
      <c r="H1" s="210"/>
      <c r="I1" s="210"/>
      <c r="J1" s="87"/>
      <c r="K1" s="87"/>
      <c r="L1" s="87"/>
      <c r="M1" s="87"/>
    </row>
    <row r="2" spans="1:13" ht="9" customHeight="1" x14ac:dyDescent="0.3">
      <c r="A2" s="89"/>
      <c r="B2" s="89"/>
      <c r="C2" s="105"/>
      <c r="D2" s="105"/>
      <c r="E2" s="89"/>
      <c r="F2" s="89"/>
      <c r="G2" s="89"/>
      <c r="H2" s="105"/>
      <c r="I2" s="105"/>
      <c r="J2" s="89"/>
      <c r="K2" s="89"/>
      <c r="L2" s="238"/>
      <c r="M2" s="238"/>
    </row>
    <row r="3" spans="1:13" ht="9" customHeight="1" x14ac:dyDescent="0.3"/>
    <row r="4" spans="1:13" ht="27.6" x14ac:dyDescent="0.3">
      <c r="A4" s="91"/>
      <c r="B4" s="92" t="s">
        <v>26</v>
      </c>
      <c r="C4" s="93"/>
      <c r="D4" s="93" t="s">
        <v>28</v>
      </c>
      <c r="E4" s="92"/>
      <c r="F4" s="211" t="s">
        <v>10</v>
      </c>
      <c r="G4" s="211"/>
      <c r="H4" s="211"/>
      <c r="I4" s="214" t="s">
        <v>27</v>
      </c>
      <c r="J4" s="214"/>
      <c r="K4" s="92"/>
      <c r="L4" s="92"/>
      <c r="M4" s="92"/>
    </row>
    <row r="5" spans="1:13" x14ac:dyDescent="0.3">
      <c r="A5" s="91"/>
      <c r="B5" s="92">
        <f>SUM(Tabela22[Qtd])</f>
        <v>4</v>
      </c>
      <c r="C5" s="93"/>
      <c r="D5" s="93">
        <f>SUM(Tabela22[Total])</f>
        <v>0</v>
      </c>
      <c r="E5" s="92"/>
      <c r="F5" s="92"/>
      <c r="G5" s="92">
        <f>SUM(Tabela23[Qtd])</f>
        <v>3</v>
      </c>
      <c r="H5" s="93">
        <f>SUM(Tabela23[total])</f>
        <v>0</v>
      </c>
      <c r="I5" s="214">
        <f>H5-D5</f>
        <v>0</v>
      </c>
      <c r="J5" s="214"/>
      <c r="K5" s="92"/>
      <c r="L5" s="92"/>
      <c r="M5" s="92"/>
    </row>
    <row r="7" spans="1:13" ht="15" customHeight="1" x14ac:dyDescent="0.3">
      <c r="A7" s="212" t="s">
        <v>5</v>
      </c>
      <c r="B7" s="212"/>
      <c r="C7" s="212"/>
      <c r="D7" s="213"/>
      <c r="F7" s="206" t="s">
        <v>8</v>
      </c>
      <c r="G7" s="207"/>
      <c r="H7" s="207"/>
      <c r="I7" s="207"/>
      <c r="M7" s="90"/>
    </row>
    <row r="8" spans="1:13" ht="15" customHeight="1" x14ac:dyDescent="0.3">
      <c r="A8" s="94" t="s">
        <v>3</v>
      </c>
      <c r="B8" s="95" t="s">
        <v>6</v>
      </c>
      <c r="C8" s="107" t="s">
        <v>7</v>
      </c>
      <c r="D8" s="110" t="s">
        <v>4</v>
      </c>
      <c r="F8" s="95" t="s">
        <v>3</v>
      </c>
      <c r="G8" s="97" t="s">
        <v>6</v>
      </c>
      <c r="H8" s="107" t="s">
        <v>7</v>
      </c>
      <c r="I8" s="110" t="s">
        <v>9</v>
      </c>
      <c r="J8" s="88"/>
      <c r="M8" s="90"/>
    </row>
    <row r="9" spans="1:13" x14ac:dyDescent="0.3">
      <c r="A9" s="98" t="s">
        <v>2</v>
      </c>
      <c r="B9" s="99">
        <v>4</v>
      </c>
      <c r="C9" s="100" t="str">
        <f>IFERROR(VLOOKUP(Tabela22[[#This Row],[Produto]],produtos,3,0),"")</f>
        <v/>
      </c>
      <c r="D9" s="101" t="str">
        <f>IFERROR(Tabela22[[#This Row],[preço unitário]]*Tabela22[[#This Row],[Qtd]],"")</f>
        <v/>
      </c>
      <c r="E9" s="88"/>
      <c r="F9" s="102" t="s">
        <v>2</v>
      </c>
      <c r="G9" s="98">
        <v>3</v>
      </c>
      <c r="H9" s="100" t="str">
        <f>IFERROR(VLOOKUP(Tabela23[[#This Row],[Produto]],produtos,5,0),"")</f>
        <v/>
      </c>
      <c r="I9" s="101" t="str">
        <f>IFERROR(Tabela23[[#This Row],[preço unitário]]*Tabela23[[#This Row],[Qtd]],"")</f>
        <v/>
      </c>
      <c r="J9" s="88"/>
      <c r="M9" s="90"/>
    </row>
    <row r="10" spans="1:13" x14ac:dyDescent="0.3">
      <c r="A10" s="98"/>
      <c r="B10" s="99"/>
      <c r="C10" s="100" t="str">
        <f>IFERROR(VLOOKUP(Tabela22[[#This Row],[Produto]],produtos,3,0),"")</f>
        <v/>
      </c>
      <c r="D10" s="101" t="str">
        <f>IFERROR(Tabela22[[#This Row],[preço unitário]]*Tabela22[[#This Row],[Qtd]],"")</f>
        <v/>
      </c>
      <c r="E10" s="88"/>
      <c r="F10" s="98"/>
      <c r="G10" s="98"/>
      <c r="H10" s="100" t="str">
        <f>IFERROR(VLOOKUP(Tabela23[[#This Row],[Produto]],produtos,5,0),"")</f>
        <v/>
      </c>
      <c r="I10" s="101" t="str">
        <f>IFERROR(Tabela23[[#This Row],[preço unitário]]*Tabela23[[#This Row],[Qtd]],"")</f>
        <v/>
      </c>
      <c r="J10" s="88"/>
      <c r="M10" s="90"/>
    </row>
    <row r="11" spans="1:13" x14ac:dyDescent="0.3">
      <c r="A11" s="98"/>
      <c r="B11" s="99"/>
      <c r="C11" s="100" t="str">
        <f>IFERROR(VLOOKUP(Tabela22[[#This Row],[Produto]],produtos,3,0),"")</f>
        <v/>
      </c>
      <c r="D11" s="101" t="str">
        <f>IFERROR(Tabela22[[#This Row],[preço unitário]]*Tabela22[[#This Row],[Qtd]],"")</f>
        <v/>
      </c>
      <c r="E11" s="88"/>
      <c r="F11" s="98"/>
      <c r="G11" s="98"/>
      <c r="H11" s="100" t="str">
        <f>IFERROR(VLOOKUP(Tabela23[[#This Row],[Produto]],produtos,5,0),"")</f>
        <v/>
      </c>
      <c r="I11" s="101" t="str">
        <f>IFERROR(Tabela23[[#This Row],[preço unitário]]*Tabela23[[#This Row],[Qtd]],"")</f>
        <v/>
      </c>
      <c r="J11" s="88"/>
      <c r="M11" s="90"/>
    </row>
    <row r="12" spans="1:13" x14ac:dyDescent="0.3">
      <c r="A12" s="98"/>
      <c r="B12" s="99"/>
      <c r="C12" s="100" t="str">
        <f>IFERROR(VLOOKUP(Tabela22[[#This Row],[Produto]],produtos,3,0),"")</f>
        <v/>
      </c>
      <c r="D12" s="101" t="str">
        <f>IFERROR(Tabela22[[#This Row],[preço unitário]]*Tabela22[[#This Row],[Qtd]],"")</f>
        <v/>
      </c>
      <c r="E12" s="88"/>
      <c r="F12" s="98"/>
      <c r="G12" s="98"/>
      <c r="H12" s="100" t="str">
        <f>IFERROR(VLOOKUP(Tabela23[[#This Row],[Produto]],produtos,5,0),"")</f>
        <v/>
      </c>
      <c r="I12" s="101" t="str">
        <f>IFERROR(Tabela23[[#This Row],[preço unitário]]*Tabela23[[#This Row],[Qtd]],"")</f>
        <v/>
      </c>
      <c r="J12" s="88"/>
      <c r="M12" s="90"/>
    </row>
    <row r="13" spans="1:13" x14ac:dyDescent="0.3">
      <c r="A13" s="98"/>
      <c r="B13" s="99"/>
      <c r="C13" s="100" t="str">
        <f>IFERROR(VLOOKUP(Tabela22[[#This Row],[Produto]],produtos,3,0),"")</f>
        <v/>
      </c>
      <c r="D13" s="101" t="str">
        <f>IFERROR(Tabela22[[#This Row],[preço unitário]]*Tabela22[[#This Row],[Qtd]],"")</f>
        <v/>
      </c>
      <c r="E13" s="88"/>
      <c r="F13" s="98"/>
      <c r="G13" s="98"/>
      <c r="H13" s="100" t="str">
        <f>IFERROR(VLOOKUP(Tabela23[[#This Row],[Produto]],produtos,5,0),"")</f>
        <v/>
      </c>
      <c r="I13" s="101" t="str">
        <f>IFERROR(Tabela23[[#This Row],[preço unitário]]*Tabela23[[#This Row],[Qtd]],"")</f>
        <v/>
      </c>
      <c r="J13" s="88"/>
      <c r="M13" s="90"/>
    </row>
    <row r="14" spans="1:13" x14ac:dyDescent="0.3">
      <c r="A14" s="98"/>
      <c r="B14" s="99"/>
      <c r="C14" s="100" t="str">
        <f>IFERROR(VLOOKUP(Tabela22[[#This Row],[Produto]],produtos,3,0),"")</f>
        <v/>
      </c>
      <c r="D14" s="101" t="str">
        <f>IFERROR(Tabela22[[#This Row],[preço unitário]]*Tabela22[[#This Row],[Qtd]],"")</f>
        <v/>
      </c>
      <c r="E14" s="88"/>
      <c r="F14" s="98"/>
      <c r="G14" s="98"/>
      <c r="H14" s="100" t="str">
        <f>IFERROR(VLOOKUP(Tabela23[[#This Row],[Produto]],produtos,5,0),"")</f>
        <v/>
      </c>
      <c r="I14" s="101" t="str">
        <f>IFERROR(Tabela23[[#This Row],[preço unitário]]*Tabela23[[#This Row],[Qtd]],"")</f>
        <v/>
      </c>
      <c r="J14" s="88"/>
      <c r="M14" s="90"/>
    </row>
    <row r="15" spans="1:13" x14ac:dyDescent="0.3">
      <c r="A15" s="98"/>
      <c r="B15" s="99"/>
      <c r="C15" s="100" t="str">
        <f>IFERROR(VLOOKUP(Tabela22[[#This Row],[Produto]],produtos,3,0),"")</f>
        <v/>
      </c>
      <c r="D15" s="101" t="str">
        <f>IFERROR(Tabela22[[#This Row],[preço unitário]]*Tabela22[[#This Row],[Qtd]],"")</f>
        <v/>
      </c>
      <c r="E15" s="88"/>
      <c r="F15" s="98"/>
      <c r="G15" s="98"/>
      <c r="H15" s="100" t="str">
        <f>IFERROR(VLOOKUP(Tabela23[[#This Row],[Produto]],produtos,5,0),"")</f>
        <v/>
      </c>
      <c r="I15" s="101" t="str">
        <f>IFERROR(Tabela23[[#This Row],[preço unitário]]*Tabela23[[#This Row],[Qtd]],"")</f>
        <v/>
      </c>
      <c r="J15" s="88"/>
      <c r="M15" s="90"/>
    </row>
    <row r="16" spans="1:13" x14ac:dyDescent="0.3">
      <c r="A16" s="98"/>
      <c r="B16" s="99"/>
      <c r="C16" s="100" t="str">
        <f>IFERROR(VLOOKUP(Tabela22[[#This Row],[Produto]],produtos,3,0),"")</f>
        <v/>
      </c>
      <c r="D16" s="101" t="str">
        <f>IFERROR(Tabela22[[#This Row],[preço unitário]]*Tabela22[[#This Row],[Qtd]],"")</f>
        <v/>
      </c>
      <c r="E16" s="88"/>
      <c r="F16" s="98"/>
      <c r="G16" s="98"/>
      <c r="H16" s="100" t="str">
        <f>IFERROR(VLOOKUP(Tabela23[[#This Row],[Produto]],produtos,5,0),"")</f>
        <v/>
      </c>
      <c r="I16" s="101" t="str">
        <f>IFERROR(Tabela23[[#This Row],[preço unitário]]*Tabela23[[#This Row],[Qtd]],"")</f>
        <v/>
      </c>
      <c r="J16" s="88"/>
      <c r="M16" s="90"/>
    </row>
    <row r="17" spans="1:13" x14ac:dyDescent="0.3">
      <c r="A17" s="98"/>
      <c r="B17" s="99"/>
      <c r="C17" s="100" t="str">
        <f>IFERROR(VLOOKUP(Tabela22[[#This Row],[Produto]],produtos,3,0),"")</f>
        <v/>
      </c>
      <c r="D17" s="101" t="str">
        <f>IFERROR(Tabela22[[#This Row],[preço unitário]]*Tabela22[[#This Row],[Qtd]],"")</f>
        <v/>
      </c>
      <c r="E17" s="88"/>
      <c r="F17" s="98"/>
      <c r="G17" s="98"/>
      <c r="H17" s="100" t="str">
        <f>IFERROR(VLOOKUP(Tabela23[[#This Row],[Produto]],produtos,5,0),"")</f>
        <v/>
      </c>
      <c r="I17" s="101" t="str">
        <f>IFERROR(Tabela23[[#This Row],[preço unitário]]*Tabela23[[#This Row],[Qtd]],"")</f>
        <v/>
      </c>
      <c r="J17" s="88"/>
      <c r="M17" s="90"/>
    </row>
    <row r="18" spans="1:13" x14ac:dyDescent="0.3">
      <c r="A18" s="98"/>
      <c r="B18" s="99"/>
      <c r="C18" s="100" t="str">
        <f>IFERROR(VLOOKUP(Tabela22[[#This Row],[Produto]],produtos,3,0),"")</f>
        <v/>
      </c>
      <c r="D18" s="101" t="str">
        <f>IFERROR(Tabela22[[#This Row],[preço unitário]]*Tabela22[[#This Row],[Qtd]],"")</f>
        <v/>
      </c>
      <c r="E18" s="88"/>
      <c r="F18" s="98"/>
      <c r="G18" s="98"/>
      <c r="H18" s="100" t="str">
        <f>IFERROR(VLOOKUP(Tabela23[[#This Row],[Produto]],produtos,5,0),"")</f>
        <v/>
      </c>
      <c r="I18" s="101" t="str">
        <f>IFERROR(Tabela23[[#This Row],[preço unitário]]*Tabela23[[#This Row],[Qtd]],"")</f>
        <v/>
      </c>
      <c r="J18" s="88"/>
      <c r="M18" s="90"/>
    </row>
    <row r="19" spans="1:13" x14ac:dyDescent="0.3">
      <c r="A19" s="98"/>
      <c r="B19" s="99"/>
      <c r="C19" s="100" t="str">
        <f>IFERROR(VLOOKUP(Tabela22[[#This Row],[Produto]],produtos,3,0),"")</f>
        <v/>
      </c>
      <c r="D19" s="101" t="str">
        <f>IFERROR(Tabela22[[#This Row],[preço unitário]]*Tabela22[[#This Row],[Qtd]],"")</f>
        <v/>
      </c>
      <c r="E19" s="88"/>
      <c r="F19" s="98"/>
      <c r="G19" s="98"/>
      <c r="H19" s="100" t="str">
        <f>IFERROR(VLOOKUP(Tabela23[[#This Row],[Produto]],produtos,5,0),"")</f>
        <v/>
      </c>
      <c r="I19" s="101" t="str">
        <f>IFERROR(Tabela23[[#This Row],[preço unitário]]*Tabela23[[#This Row],[Qtd]],"")</f>
        <v/>
      </c>
      <c r="J19" s="88"/>
      <c r="M19" s="90"/>
    </row>
    <row r="20" spans="1:13" x14ac:dyDescent="0.3">
      <c r="A20" s="98"/>
      <c r="B20" s="99"/>
      <c r="C20" s="100" t="str">
        <f>IFERROR(VLOOKUP(Tabela22[[#This Row],[Produto]],produtos,3,0),"")</f>
        <v/>
      </c>
      <c r="D20" s="101" t="str">
        <f>IFERROR(Tabela22[[#This Row],[preço unitário]]*Tabela22[[#This Row],[Qtd]],"")</f>
        <v/>
      </c>
      <c r="E20" s="88"/>
      <c r="F20" s="98"/>
      <c r="G20" s="98"/>
      <c r="H20" s="100" t="str">
        <f>IFERROR(VLOOKUP(Tabela23[[#This Row],[Produto]],produtos,5,0),"")</f>
        <v/>
      </c>
      <c r="I20" s="101" t="str">
        <f>IFERROR(Tabela23[[#This Row],[preço unitário]]*Tabela23[[#This Row],[Qtd]],"")</f>
        <v/>
      </c>
      <c r="J20" s="88"/>
      <c r="M20" s="90"/>
    </row>
    <row r="21" spans="1:13" x14ac:dyDescent="0.3">
      <c r="A21" s="98"/>
      <c r="B21" s="99"/>
      <c r="C21" s="100" t="str">
        <f>IFERROR(VLOOKUP(Tabela22[[#This Row],[Produto]],produtos,3,0),"")</f>
        <v/>
      </c>
      <c r="D21" s="101" t="str">
        <f>IFERROR(Tabela22[[#This Row],[preço unitário]]*Tabela22[[#This Row],[Qtd]],"")</f>
        <v/>
      </c>
      <c r="E21" s="88"/>
      <c r="F21" s="98"/>
      <c r="G21" s="98"/>
      <c r="H21" s="100" t="str">
        <f>IFERROR(VLOOKUP(Tabela23[[#This Row],[Produto]],produtos,5,0),"")</f>
        <v/>
      </c>
      <c r="I21" s="101" t="str">
        <f>IFERROR(Tabela23[[#This Row],[preço unitário]]*Tabela23[[#This Row],[Qtd]],"")</f>
        <v/>
      </c>
      <c r="J21" s="88"/>
      <c r="M21" s="90"/>
    </row>
    <row r="22" spans="1:13" x14ac:dyDescent="0.3">
      <c r="A22" s="98"/>
      <c r="B22" s="99"/>
      <c r="C22" s="100" t="str">
        <f>IFERROR(VLOOKUP(Tabela22[[#This Row],[Produto]],produtos,3,0),"")</f>
        <v/>
      </c>
      <c r="D22" s="101" t="str">
        <f>IFERROR(Tabela22[[#This Row],[preço unitário]]*Tabela22[[#This Row],[Qtd]],"")</f>
        <v/>
      </c>
      <c r="E22" s="88"/>
      <c r="F22" s="98"/>
      <c r="G22" s="98"/>
      <c r="H22" s="100" t="str">
        <f>IFERROR(VLOOKUP(Tabela23[[#This Row],[Produto]],produtos,5,0),"")</f>
        <v/>
      </c>
      <c r="I22" s="101" t="str">
        <f>IFERROR(Tabela23[[#This Row],[preço unitário]]*Tabela23[[#This Row],[Qtd]],"")</f>
        <v/>
      </c>
      <c r="J22" s="88"/>
      <c r="M22" s="90"/>
    </row>
    <row r="23" spans="1:13" x14ac:dyDescent="0.3">
      <c r="A23" s="98"/>
      <c r="B23" s="99"/>
      <c r="C23" s="100" t="str">
        <f>IFERROR(VLOOKUP(Tabela22[[#This Row],[Produto]],produtos,3,0),"")</f>
        <v/>
      </c>
      <c r="D23" s="101" t="str">
        <f>IFERROR(Tabela22[[#This Row],[preço unitário]]*Tabela22[[#This Row],[Qtd]],"")</f>
        <v/>
      </c>
      <c r="E23" s="88"/>
      <c r="F23" s="98"/>
      <c r="G23" s="98"/>
      <c r="H23" s="100" t="str">
        <f>IFERROR(VLOOKUP(Tabela23[[#This Row],[Produto]],produtos,5,0),"")</f>
        <v/>
      </c>
      <c r="I23" s="101" t="str">
        <f>IFERROR(Tabela23[[#This Row],[preço unitário]]*Tabela23[[#This Row],[Qtd]],"")</f>
        <v/>
      </c>
      <c r="J23" s="88"/>
      <c r="M23" s="90"/>
    </row>
    <row r="24" spans="1:13" x14ac:dyDescent="0.3">
      <c r="A24" s="98"/>
      <c r="B24" s="99"/>
      <c r="C24" s="100" t="str">
        <f>IFERROR(VLOOKUP(Tabela22[[#This Row],[Produto]],produtos,3,0),"")</f>
        <v/>
      </c>
      <c r="D24" s="101" t="str">
        <f>IFERROR(Tabela22[[#This Row],[preço unitário]]*Tabela22[[#This Row],[Qtd]],"")</f>
        <v/>
      </c>
      <c r="E24" s="88"/>
      <c r="F24" s="98"/>
      <c r="G24" s="98"/>
      <c r="H24" s="100" t="str">
        <f>IFERROR(VLOOKUP(Tabela23[[#This Row],[Produto]],produtos,5,0),"")</f>
        <v/>
      </c>
      <c r="I24" s="101" t="str">
        <f>IFERROR(Tabela23[[#This Row],[preço unitário]]*Tabela23[[#This Row],[Qtd]],"")</f>
        <v/>
      </c>
      <c r="J24" s="88"/>
      <c r="M24" s="90"/>
    </row>
    <row r="25" spans="1:13" x14ac:dyDescent="0.3">
      <c r="A25" s="98"/>
      <c r="B25" s="99"/>
      <c r="C25" s="100" t="str">
        <f>IFERROR(VLOOKUP(Tabela22[[#This Row],[Produto]],produtos,3,0),"")</f>
        <v/>
      </c>
      <c r="D25" s="101" t="str">
        <f>IFERROR(Tabela22[[#This Row],[preço unitário]]*Tabela22[[#This Row],[Qtd]],"")</f>
        <v/>
      </c>
      <c r="E25" s="88"/>
      <c r="F25" s="98"/>
      <c r="G25" s="98"/>
      <c r="H25" s="100" t="str">
        <f>IFERROR(VLOOKUP(Tabela23[[#This Row],[Produto]],produtos,5,0),"")</f>
        <v/>
      </c>
      <c r="I25" s="101" t="str">
        <f>IFERROR(Tabela23[[#This Row],[preço unitário]]*Tabela23[[#This Row],[Qtd]],"")</f>
        <v/>
      </c>
      <c r="J25" s="88"/>
      <c r="M25" s="90"/>
    </row>
    <row r="26" spans="1:13" x14ac:dyDescent="0.3">
      <c r="A26" s="98"/>
      <c r="B26" s="99"/>
      <c r="C26" s="100" t="str">
        <f>IFERROR(VLOOKUP(Tabela22[[#This Row],[Produto]],produtos,3,0),"")</f>
        <v/>
      </c>
      <c r="D26" s="101" t="str">
        <f>IFERROR(Tabela22[[#This Row],[preço unitário]]*Tabela22[[#This Row],[Qtd]],"")</f>
        <v/>
      </c>
      <c r="E26" s="88"/>
      <c r="F26" s="98"/>
      <c r="G26" s="98"/>
      <c r="H26" s="100" t="str">
        <f>IFERROR(VLOOKUP(Tabela23[[#This Row],[Produto]],produtos,5,0),"")</f>
        <v/>
      </c>
      <c r="I26" s="101" t="str">
        <f>IFERROR(Tabela23[[#This Row],[preço unitário]]*Tabela23[[#This Row],[Qtd]],"")</f>
        <v/>
      </c>
      <c r="J26" s="88"/>
      <c r="M26" s="90"/>
    </row>
    <row r="27" spans="1:13" x14ac:dyDescent="0.3">
      <c r="A27" s="98"/>
      <c r="B27" s="99"/>
      <c r="C27" s="100" t="str">
        <f>IFERROR(VLOOKUP(Tabela22[[#This Row],[Produto]],produtos,3,0),"")</f>
        <v/>
      </c>
      <c r="D27" s="101" t="str">
        <f>IFERROR(Tabela22[[#This Row],[preço unitário]]*Tabela22[[#This Row],[Qtd]],"")</f>
        <v/>
      </c>
      <c r="E27" s="88"/>
      <c r="F27" s="98"/>
      <c r="G27" s="98"/>
      <c r="H27" s="100" t="str">
        <f>IFERROR(VLOOKUP(Tabela23[[#This Row],[Produto]],produtos,5,0),"")</f>
        <v/>
      </c>
      <c r="I27" s="101" t="str">
        <f>IFERROR(Tabela23[[#This Row],[preço unitário]]*Tabela23[[#This Row],[Qtd]],"")</f>
        <v/>
      </c>
      <c r="J27" s="88"/>
      <c r="M27" s="90"/>
    </row>
    <row r="28" spans="1:13" x14ac:dyDescent="0.3">
      <c r="A28" s="98"/>
      <c r="B28" s="99"/>
      <c r="C28" s="100" t="str">
        <f>IFERROR(VLOOKUP(Tabela22[[#This Row],[Produto]],produtos,3,0),"")</f>
        <v/>
      </c>
      <c r="D28" s="101" t="str">
        <f>IFERROR(Tabela22[[#This Row],[preço unitário]]*Tabela22[[#This Row],[Qtd]],"")</f>
        <v/>
      </c>
      <c r="E28" s="88"/>
      <c r="F28" s="98"/>
      <c r="G28" s="98"/>
      <c r="H28" s="100" t="str">
        <f>IFERROR(VLOOKUP(Tabela23[[#This Row],[Produto]],produtos,5,0),"")</f>
        <v/>
      </c>
      <c r="I28" s="101" t="str">
        <f>IFERROR(Tabela23[[#This Row],[preço unitário]]*Tabela23[[#This Row],[Qtd]],"")</f>
        <v/>
      </c>
      <c r="J28" s="88"/>
      <c r="M28" s="90"/>
    </row>
    <row r="29" spans="1:13" x14ac:dyDescent="0.3">
      <c r="A29" s="98"/>
      <c r="B29" s="99"/>
      <c r="C29" s="100" t="str">
        <f>IFERROR(VLOOKUP(Tabela22[[#This Row],[Produto]],produtos,3,0),"")</f>
        <v/>
      </c>
      <c r="D29" s="101" t="str">
        <f>IFERROR(Tabela22[[#This Row],[preço unitário]]*Tabela22[[#This Row],[Qtd]],"")</f>
        <v/>
      </c>
      <c r="E29" s="88"/>
      <c r="F29" s="98"/>
      <c r="G29" s="98"/>
      <c r="H29" s="100" t="str">
        <f>IFERROR(VLOOKUP(Tabela23[[#This Row],[Produto]],produtos,5,0),"")</f>
        <v/>
      </c>
      <c r="I29" s="101" t="str">
        <f>IFERROR(Tabela23[[#This Row],[preço unitário]]*Tabela23[[#This Row],[Qtd]],"")</f>
        <v/>
      </c>
      <c r="J29" s="88"/>
      <c r="M29" s="90"/>
    </row>
    <row r="30" spans="1:13" x14ac:dyDescent="0.3">
      <c r="A30" s="98"/>
      <c r="B30" s="99"/>
      <c r="C30" s="100" t="str">
        <f>IFERROR(VLOOKUP(Tabela22[[#This Row],[Produto]],produtos,3,0),"")</f>
        <v/>
      </c>
      <c r="D30" s="101" t="str">
        <f>IFERROR(Tabela22[[#This Row],[preço unitário]]*Tabela22[[#This Row],[Qtd]],"")</f>
        <v/>
      </c>
      <c r="E30" s="88"/>
      <c r="F30" s="98"/>
      <c r="G30" s="98"/>
      <c r="H30" s="100" t="str">
        <f>IFERROR(VLOOKUP(Tabela23[[#This Row],[Produto]],produtos,5,0),"")</f>
        <v/>
      </c>
      <c r="I30" s="101" t="str">
        <f>IFERROR(Tabela23[[#This Row],[preço unitário]]*Tabela23[[#This Row],[Qtd]],"")</f>
        <v/>
      </c>
      <c r="J30" s="88"/>
      <c r="M30" s="90"/>
    </row>
    <row r="31" spans="1:13" x14ac:dyDescent="0.3">
      <c r="A31" s="98"/>
      <c r="B31" s="99"/>
      <c r="C31" s="100" t="str">
        <f>IFERROR(VLOOKUP(Tabela22[[#This Row],[Produto]],produtos,3,0),"")</f>
        <v/>
      </c>
      <c r="D31" s="101" t="str">
        <f>IFERROR(Tabela22[[#This Row],[preço unitário]]*Tabela22[[#This Row],[Qtd]],"")</f>
        <v/>
      </c>
      <c r="E31" s="88"/>
      <c r="F31" s="98"/>
      <c r="G31" s="98"/>
      <c r="H31" s="100" t="str">
        <f>IFERROR(VLOOKUP(Tabela23[[#This Row],[Produto]],produtos,5,0),"")</f>
        <v/>
      </c>
      <c r="I31" s="101" t="str">
        <f>IFERROR(Tabela23[[#This Row],[preço unitário]]*Tabela23[[#This Row],[Qtd]],"")</f>
        <v/>
      </c>
      <c r="J31" s="88"/>
      <c r="M31" s="90"/>
    </row>
    <row r="32" spans="1:13" x14ac:dyDescent="0.3">
      <c r="A32" s="98"/>
      <c r="B32" s="99"/>
      <c r="C32" s="100" t="str">
        <f>IFERROR(VLOOKUP(Tabela22[[#This Row],[Produto]],produtos,3,0),"")</f>
        <v/>
      </c>
      <c r="D32" s="101" t="str">
        <f>IFERROR(Tabela22[[#This Row],[preço unitário]]*Tabela22[[#This Row],[Qtd]],"")</f>
        <v/>
      </c>
      <c r="E32" s="88"/>
      <c r="F32" s="98"/>
      <c r="G32" s="98"/>
      <c r="H32" s="100" t="str">
        <f>IFERROR(VLOOKUP(Tabela23[[#This Row],[Produto]],produtos,5,0),"")</f>
        <v/>
      </c>
      <c r="I32" s="101" t="str">
        <f>IFERROR(Tabela23[[#This Row],[preço unitário]]*Tabela23[[#This Row],[Qtd]],"")</f>
        <v/>
      </c>
      <c r="J32" s="88"/>
      <c r="M32" s="90"/>
    </row>
    <row r="33" spans="1:13" x14ac:dyDescent="0.3">
      <c r="A33" s="98"/>
      <c r="B33" s="99"/>
      <c r="C33" s="100" t="str">
        <f>IFERROR(VLOOKUP(Tabela22[[#This Row],[Produto]],produtos,3,0),"")</f>
        <v/>
      </c>
      <c r="D33" s="101" t="str">
        <f>IFERROR(Tabela22[[#This Row],[preço unitário]]*Tabela22[[#This Row],[Qtd]],"")</f>
        <v/>
      </c>
      <c r="E33" s="88"/>
      <c r="F33" s="98"/>
      <c r="G33" s="98"/>
      <c r="H33" s="100" t="str">
        <f>IFERROR(VLOOKUP(Tabela23[[#This Row],[Produto]],produtos,5,0),"")</f>
        <v/>
      </c>
      <c r="I33" s="101" t="str">
        <f>IFERROR(Tabela23[[#This Row],[preço unitário]]*Tabela23[[#This Row],[Qtd]],"")</f>
        <v/>
      </c>
      <c r="J33" s="88"/>
      <c r="M33" s="90"/>
    </row>
    <row r="34" spans="1:13" x14ac:dyDescent="0.3">
      <c r="A34" s="98"/>
      <c r="B34" s="99"/>
      <c r="C34" s="100" t="str">
        <f>IFERROR(VLOOKUP(Tabela22[[#This Row],[Produto]],produtos,3,0),"")</f>
        <v/>
      </c>
      <c r="D34" s="101" t="str">
        <f>IFERROR(Tabela22[[#This Row],[preço unitário]]*Tabela22[[#This Row],[Qtd]],"")</f>
        <v/>
      </c>
      <c r="E34" s="88"/>
      <c r="F34" s="98"/>
      <c r="G34" s="98"/>
      <c r="H34" s="100" t="str">
        <f>IFERROR(VLOOKUP(Tabela23[[#This Row],[Produto]],produtos,5,0),"")</f>
        <v/>
      </c>
      <c r="I34" s="101" t="str">
        <f>IFERROR(Tabela23[[#This Row],[preço unitário]]*Tabela23[[#This Row],[Qtd]],"")</f>
        <v/>
      </c>
      <c r="J34" s="88"/>
      <c r="M34" s="90"/>
    </row>
    <row r="35" spans="1:13" x14ac:dyDescent="0.3">
      <c r="A35" s="98"/>
      <c r="B35" s="99"/>
      <c r="C35" s="100" t="str">
        <f>IFERROR(VLOOKUP(Tabela22[[#This Row],[Produto]],produtos,3,0),"")</f>
        <v/>
      </c>
      <c r="D35" s="101" t="str">
        <f>IFERROR(Tabela22[[#This Row],[preço unitário]]*Tabela22[[#This Row],[Qtd]],"")</f>
        <v/>
      </c>
      <c r="E35" s="88"/>
      <c r="F35" s="98"/>
      <c r="G35" s="98"/>
      <c r="H35" s="100" t="str">
        <f>IFERROR(VLOOKUP(Tabela23[[#This Row],[Produto]],produtos,5,0),"")</f>
        <v/>
      </c>
      <c r="I35" s="101" t="str">
        <f>IFERROR(Tabela23[[#This Row],[preço unitário]]*Tabela23[[#This Row],[Qtd]],"")</f>
        <v/>
      </c>
      <c r="J35" s="88"/>
      <c r="M35" s="90"/>
    </row>
    <row r="36" spans="1:13" x14ac:dyDescent="0.3">
      <c r="A36" s="98"/>
      <c r="B36" s="99"/>
      <c r="C36" s="100" t="str">
        <f>IFERROR(VLOOKUP(Tabela22[[#This Row],[Produto]],produtos,3,0),"")</f>
        <v/>
      </c>
      <c r="D36" s="101" t="str">
        <f>IFERROR(Tabela22[[#This Row],[preço unitário]]*Tabela22[[#This Row],[Qtd]],"")</f>
        <v/>
      </c>
      <c r="E36" s="88"/>
      <c r="F36" s="98"/>
      <c r="G36" s="98"/>
      <c r="H36" s="100" t="str">
        <f>IFERROR(VLOOKUP(Tabela23[[#This Row],[Produto]],produtos,5,0),"")</f>
        <v/>
      </c>
      <c r="I36" s="101" t="str">
        <f>IFERROR(Tabela23[[#This Row],[preço unitário]]*Tabela23[[#This Row],[Qtd]],"")</f>
        <v/>
      </c>
      <c r="J36" s="88"/>
      <c r="M36" s="90"/>
    </row>
    <row r="37" spans="1:13" x14ac:dyDescent="0.3">
      <c r="A37" s="98"/>
      <c r="B37" s="99"/>
      <c r="C37" s="100" t="str">
        <f>IFERROR(VLOOKUP(Tabela22[[#This Row],[Produto]],produtos,3,0),"")</f>
        <v/>
      </c>
      <c r="D37" s="101" t="str">
        <f>IFERROR(Tabela22[[#This Row],[preço unitário]]*Tabela22[[#This Row],[Qtd]],"")</f>
        <v/>
      </c>
      <c r="E37" s="88"/>
      <c r="F37" s="98"/>
      <c r="G37" s="98"/>
      <c r="H37" s="100" t="str">
        <f>IFERROR(VLOOKUP(Tabela23[[#This Row],[Produto]],produtos,5,0),"")</f>
        <v/>
      </c>
      <c r="I37" s="101" t="str">
        <f>IFERROR(Tabela23[[#This Row],[preço unitário]]*Tabela23[[#This Row],[Qtd]],"")</f>
        <v/>
      </c>
      <c r="J37" s="88"/>
      <c r="M37" s="90"/>
    </row>
    <row r="38" spans="1:13" x14ac:dyDescent="0.3">
      <c r="A38" s="98"/>
      <c r="B38" s="99"/>
      <c r="C38" s="100" t="str">
        <f>IFERROR(VLOOKUP(Tabela22[[#This Row],[Produto]],produtos,3,0),"")</f>
        <v/>
      </c>
      <c r="D38" s="101" t="str">
        <f>IFERROR(Tabela22[[#This Row],[preço unitário]]*Tabela22[[#This Row],[Qtd]],"")</f>
        <v/>
      </c>
      <c r="E38" s="88"/>
      <c r="F38" s="98"/>
      <c r="G38" s="98"/>
      <c r="H38" s="100" t="str">
        <f>IFERROR(VLOOKUP(Tabela23[[#This Row],[Produto]],produtos,5,0),"")</f>
        <v/>
      </c>
      <c r="I38" s="101" t="str">
        <f>IFERROR(Tabela23[[#This Row],[preço unitário]]*Tabela23[[#This Row],[Qtd]],"")</f>
        <v/>
      </c>
      <c r="J38" s="88"/>
      <c r="M38" s="90"/>
    </row>
    <row r="39" spans="1:13" x14ac:dyDescent="0.3">
      <c r="A39" s="98"/>
      <c r="B39" s="99"/>
      <c r="C39" s="100" t="str">
        <f>IFERROR(VLOOKUP(Tabela22[[#This Row],[Produto]],produtos,3,0),"")</f>
        <v/>
      </c>
      <c r="D39" s="101" t="str">
        <f>IFERROR(Tabela22[[#This Row],[preço unitário]]*Tabela22[[#This Row],[Qtd]],"")</f>
        <v/>
      </c>
      <c r="E39" s="88"/>
      <c r="F39" s="98"/>
      <c r="G39" s="98"/>
      <c r="H39" s="100" t="str">
        <f>IFERROR(VLOOKUP(Tabela23[[#This Row],[Produto]],produtos,5,0),"")</f>
        <v/>
      </c>
      <c r="I39" s="101" t="str">
        <f>IFERROR(Tabela23[[#This Row],[preço unitário]]*Tabela23[[#This Row],[Qtd]],"")</f>
        <v/>
      </c>
      <c r="J39" s="88"/>
      <c r="M39" s="90"/>
    </row>
    <row r="40" spans="1:13" x14ac:dyDescent="0.3">
      <c r="A40" s="98"/>
      <c r="B40" s="99"/>
      <c r="C40" s="100" t="str">
        <f>IFERROR(VLOOKUP(Tabela22[[#This Row],[Produto]],produtos,3,0),"")</f>
        <v/>
      </c>
      <c r="D40" s="101" t="str">
        <f>IFERROR(Tabela22[[#This Row],[preço unitário]]*Tabela22[[#This Row],[Qtd]],"")</f>
        <v/>
      </c>
      <c r="F40" s="98"/>
      <c r="G40" s="98"/>
      <c r="H40" s="100" t="str">
        <f>IFERROR(VLOOKUP(Tabela23[[#This Row],[Produto]],produtos,5,0),"")</f>
        <v/>
      </c>
      <c r="I40" s="101" t="str">
        <f>IFERROR(Tabela23[[#This Row],[preço unitário]]*Tabela23[[#This Row],[Qtd]],"")</f>
        <v/>
      </c>
      <c r="M40" s="90"/>
    </row>
    <row r="41" spans="1:13" x14ac:dyDescent="0.3">
      <c r="A41" s="98"/>
      <c r="B41" s="99"/>
      <c r="C41" s="100" t="str">
        <f>IFERROR(VLOOKUP(Tabela22[[#This Row],[Produto]],produtos,3,0),"")</f>
        <v/>
      </c>
      <c r="D41" s="101" t="str">
        <f>IFERROR(Tabela22[[#This Row],[preço unitário]]*Tabela22[[#This Row],[Qtd]],"")</f>
        <v/>
      </c>
      <c r="F41" s="98"/>
      <c r="G41" s="98"/>
      <c r="H41" s="100" t="str">
        <f>IFERROR(VLOOKUP(Tabela23[[#This Row],[Produto]],produtos,5,0),"")</f>
        <v/>
      </c>
      <c r="I41" s="101" t="str">
        <f>IFERROR(Tabela23[[#This Row],[preço unitário]]*Tabela23[[#This Row],[Qtd]],"")</f>
        <v/>
      </c>
      <c r="M41" s="90"/>
    </row>
    <row r="42" spans="1:13" x14ac:dyDescent="0.3">
      <c r="A42" s="98"/>
      <c r="B42" s="99"/>
      <c r="C42" s="100" t="str">
        <f>IFERROR(VLOOKUP(Tabela22[[#This Row],[Produto]],produtos,3,0),"")</f>
        <v/>
      </c>
      <c r="D42" s="101" t="str">
        <f>IFERROR(Tabela22[[#This Row],[preço unitário]]*Tabela22[[#This Row],[Qtd]],"")</f>
        <v/>
      </c>
      <c r="F42" s="98"/>
      <c r="G42" s="98"/>
      <c r="H42" s="100" t="str">
        <f>IFERROR(VLOOKUP(Tabela23[[#This Row],[Produto]],produtos,5,0),"")</f>
        <v/>
      </c>
      <c r="I42" s="101" t="str">
        <f>IFERROR(Tabela23[[#This Row],[preço unitário]]*Tabela23[[#This Row],[Qtd]],"")</f>
        <v/>
      </c>
      <c r="M42" s="90"/>
    </row>
    <row r="43" spans="1:13" x14ac:dyDescent="0.3">
      <c r="A43" s="98"/>
      <c r="B43" s="99"/>
      <c r="C43" s="100" t="str">
        <f>IFERROR(VLOOKUP(Tabela22[[#This Row],[Produto]],produtos,3,0),"")</f>
        <v/>
      </c>
      <c r="D43" s="101" t="str">
        <f>IFERROR(Tabela22[[#This Row],[preço unitário]]*Tabela22[[#This Row],[Qtd]],"")</f>
        <v/>
      </c>
      <c r="F43" s="98"/>
      <c r="G43" s="98"/>
      <c r="H43" s="100" t="str">
        <f>IFERROR(VLOOKUP(Tabela23[[#This Row],[Produto]],produtos,5,0),"")</f>
        <v/>
      </c>
      <c r="I43" s="101" t="str">
        <f>IFERROR(Tabela23[[#This Row],[preço unitário]]*Tabela23[[#This Row],[Qtd]],"")</f>
        <v/>
      </c>
      <c r="M43" s="90"/>
    </row>
    <row r="44" spans="1:13" x14ac:dyDescent="0.3">
      <c r="A44" s="98"/>
      <c r="B44" s="99"/>
      <c r="C44" s="100" t="str">
        <f>IFERROR(VLOOKUP(Tabela22[[#This Row],[Produto]],produtos,3,0),"")</f>
        <v/>
      </c>
      <c r="D44" s="101" t="str">
        <f>IFERROR(Tabela22[[#This Row],[preço unitário]]*Tabela22[[#This Row],[Qtd]],"")</f>
        <v/>
      </c>
      <c r="F44" s="98"/>
      <c r="G44" s="98"/>
      <c r="H44" s="100" t="str">
        <f>IFERROR(VLOOKUP(Tabela23[[#This Row],[Produto]],produtos,5,0),"")</f>
        <v/>
      </c>
      <c r="I44" s="101" t="str">
        <f>IFERROR(Tabela23[[#This Row],[preço unitário]]*Tabela23[[#This Row],[Qtd]],"")</f>
        <v/>
      </c>
      <c r="M44" s="90"/>
    </row>
    <row r="45" spans="1:13" x14ac:dyDescent="0.3">
      <c r="A45" s="98"/>
      <c r="B45" s="99"/>
      <c r="C45" s="100" t="str">
        <f>IFERROR(VLOOKUP(Tabela22[[#This Row],[Produto]],produtos,3,0),"")</f>
        <v/>
      </c>
      <c r="D45" s="101" t="str">
        <f>IFERROR(Tabela22[[#This Row],[preço unitário]]*Tabela22[[#This Row],[Qtd]],"")</f>
        <v/>
      </c>
      <c r="F45" s="98"/>
      <c r="G45" s="98"/>
      <c r="H45" s="100" t="str">
        <f>IFERROR(VLOOKUP(Tabela23[[#This Row],[Produto]],produtos,5,0),"")</f>
        <v/>
      </c>
      <c r="I45" s="101" t="str">
        <f>IFERROR(Tabela23[[#This Row],[preço unitário]]*Tabela23[[#This Row],[Qtd]],"")</f>
        <v/>
      </c>
      <c r="M45" s="90"/>
    </row>
    <row r="46" spans="1:13" x14ac:dyDescent="0.3">
      <c r="A46" s="98"/>
      <c r="B46" s="99"/>
      <c r="C46" s="100" t="str">
        <f>IFERROR(VLOOKUP(Tabela22[[#This Row],[Produto]],produtos,3,0),"")</f>
        <v/>
      </c>
      <c r="D46" s="101" t="str">
        <f>IFERROR(Tabela22[[#This Row],[preço unitário]]*Tabela22[[#This Row],[Qtd]],"")</f>
        <v/>
      </c>
      <c r="F46" s="98"/>
      <c r="G46" s="98"/>
      <c r="H46" s="100" t="str">
        <f>IFERROR(VLOOKUP(Tabela23[[#This Row],[Produto]],produtos,5,0),"")</f>
        <v/>
      </c>
      <c r="I46" s="101" t="str">
        <f>IFERROR(Tabela23[[#This Row],[preço unitário]]*Tabela23[[#This Row],[Qtd]],"")</f>
        <v/>
      </c>
      <c r="M46" s="90"/>
    </row>
    <row r="47" spans="1:13" x14ac:dyDescent="0.3">
      <c r="A47" s="98"/>
      <c r="B47" s="99"/>
      <c r="C47" s="100" t="str">
        <f>IFERROR(VLOOKUP(Tabela22[[#This Row],[Produto]],produtos,3,0),"")</f>
        <v/>
      </c>
      <c r="D47" s="101" t="str">
        <f>IFERROR(Tabela22[[#This Row],[preço unitário]]*Tabela22[[#This Row],[Qtd]],"")</f>
        <v/>
      </c>
      <c r="F47" s="98"/>
      <c r="G47" s="98"/>
      <c r="H47" s="100" t="str">
        <f>IFERROR(VLOOKUP(Tabela23[[#This Row],[Produto]],produtos,5,0),"")</f>
        <v/>
      </c>
      <c r="I47" s="101" t="str">
        <f>IFERROR(Tabela23[[#This Row],[preço unitário]]*Tabela23[[#This Row],[Qtd]],"")</f>
        <v/>
      </c>
      <c r="M47" s="90"/>
    </row>
    <row r="48" spans="1:13" x14ac:dyDescent="0.3">
      <c r="A48" s="98"/>
      <c r="B48" s="99"/>
      <c r="C48" s="100" t="str">
        <f>IFERROR(VLOOKUP(Tabela22[[#This Row],[Produto]],produtos,3,0),"")</f>
        <v/>
      </c>
      <c r="D48" s="101" t="str">
        <f>IFERROR(Tabela22[[#This Row],[preço unitário]]*Tabela22[[#This Row],[Qtd]],"")</f>
        <v/>
      </c>
      <c r="F48" s="98"/>
      <c r="G48" s="98"/>
      <c r="H48" s="100" t="str">
        <f>IFERROR(VLOOKUP(Tabela23[[#This Row],[Produto]],produtos,5,0),"")</f>
        <v/>
      </c>
      <c r="I48" s="101" t="str">
        <f>IFERROR(Tabela23[[#This Row],[preço unitário]]*Tabela23[[#This Row],[Qtd]],"")</f>
        <v/>
      </c>
      <c r="M48" s="90"/>
    </row>
    <row r="49" spans="1:13" x14ac:dyDescent="0.3">
      <c r="A49" s="98"/>
      <c r="B49" s="99"/>
      <c r="C49" s="100" t="str">
        <f>IFERROR(VLOOKUP(Tabela22[[#This Row],[Produto]],produtos,3,0),"")</f>
        <v/>
      </c>
      <c r="D49" s="101" t="str">
        <f>IFERROR(Tabela22[[#This Row],[preço unitário]]*Tabela22[[#This Row],[Qtd]],"")</f>
        <v/>
      </c>
      <c r="F49" s="98"/>
      <c r="G49" s="98"/>
      <c r="H49" s="100" t="str">
        <f>IFERROR(VLOOKUP(Tabela23[[#This Row],[Produto]],produtos,5,0),"")</f>
        <v/>
      </c>
      <c r="I49" s="101" t="str">
        <f>IFERROR(Tabela23[[#This Row],[preço unitário]]*Tabela23[[#This Row],[Qtd]],"")</f>
        <v/>
      </c>
      <c r="M49" s="90"/>
    </row>
    <row r="50" spans="1:13" x14ac:dyDescent="0.3">
      <c r="A50" s="98"/>
      <c r="B50" s="99"/>
      <c r="C50" s="100" t="str">
        <f>IFERROR(VLOOKUP(Tabela22[[#This Row],[Produto]],produtos,3,0),"")</f>
        <v/>
      </c>
      <c r="D50" s="101" t="str">
        <f>IFERROR(Tabela22[[#This Row],[preço unitário]]*Tabela22[[#This Row],[Qtd]],"")</f>
        <v/>
      </c>
      <c r="F50" s="98"/>
      <c r="G50" s="98"/>
      <c r="H50" s="100" t="str">
        <f>IFERROR(VLOOKUP(Tabela23[[#This Row],[Produto]],produtos,5,0),"")</f>
        <v/>
      </c>
      <c r="I50" s="101" t="str">
        <f>IFERROR(Tabela23[[#This Row],[preço unitário]]*Tabela23[[#This Row],[Qtd]],"")</f>
        <v/>
      </c>
      <c r="M50" s="90"/>
    </row>
    <row r="51" spans="1:13" x14ac:dyDescent="0.3">
      <c r="A51" s="98"/>
      <c r="B51" s="99"/>
      <c r="C51" s="100" t="str">
        <f>IFERROR(VLOOKUP(Tabela22[[#This Row],[Produto]],produtos,3,0),"")</f>
        <v/>
      </c>
      <c r="D51" s="101" t="str">
        <f>IFERROR(Tabela22[[#This Row],[preço unitário]]*Tabela22[[#This Row],[Qtd]],"")</f>
        <v/>
      </c>
      <c r="F51" s="98"/>
      <c r="G51" s="98"/>
      <c r="H51" s="100" t="str">
        <f>IFERROR(VLOOKUP(Tabela23[[#This Row],[Produto]],produtos,5,0),"")</f>
        <v/>
      </c>
      <c r="I51" s="101" t="str">
        <f>IFERROR(Tabela23[[#This Row],[preço unitário]]*Tabela23[[#This Row],[Qtd]],"")</f>
        <v/>
      </c>
      <c r="M51" s="90"/>
    </row>
    <row r="52" spans="1:13" x14ac:dyDescent="0.3">
      <c r="A52" s="98"/>
      <c r="B52" s="99"/>
      <c r="C52" s="100" t="str">
        <f>IFERROR(VLOOKUP(Tabela22[[#This Row],[Produto]],produtos,3,0),"")</f>
        <v/>
      </c>
      <c r="D52" s="101" t="str">
        <f>IFERROR(Tabela22[[#This Row],[preço unitário]]*Tabela22[[#This Row],[Qtd]],"")</f>
        <v/>
      </c>
      <c r="F52" s="98"/>
      <c r="G52" s="98"/>
      <c r="H52" s="100" t="str">
        <f>IFERROR(VLOOKUP(Tabela23[[#This Row],[Produto]],produtos,5,0),"")</f>
        <v/>
      </c>
      <c r="I52" s="101" t="str">
        <f>IFERROR(Tabela23[[#This Row],[preço unitário]]*Tabela23[[#This Row],[Qtd]],"")</f>
        <v/>
      </c>
      <c r="M52" s="90"/>
    </row>
    <row r="53" spans="1:13" x14ac:dyDescent="0.3">
      <c r="A53" s="98"/>
      <c r="B53" s="99"/>
      <c r="C53" s="100" t="str">
        <f>IFERROR(VLOOKUP(Tabela22[[#This Row],[Produto]],produtos,3,0),"")</f>
        <v/>
      </c>
      <c r="D53" s="101" t="str">
        <f>IFERROR(Tabela22[[#This Row],[preço unitário]]*Tabela22[[#This Row],[Qtd]],"")</f>
        <v/>
      </c>
      <c r="F53" s="98"/>
      <c r="G53" s="98"/>
      <c r="H53" s="100" t="str">
        <f>IFERROR(VLOOKUP(Tabela23[[#This Row],[Produto]],produtos,5,0),"")</f>
        <v/>
      </c>
      <c r="I53" s="101" t="str">
        <f>IFERROR(Tabela23[[#This Row],[preço unitário]]*Tabela23[[#This Row],[Qtd]],"")</f>
        <v/>
      </c>
      <c r="M53" s="90"/>
    </row>
    <row r="54" spans="1:13" x14ac:dyDescent="0.3">
      <c r="A54" s="98"/>
      <c r="B54" s="99"/>
      <c r="C54" s="100" t="str">
        <f>IFERROR(VLOOKUP(Tabela22[[#This Row],[Produto]],produtos,3,0),"")</f>
        <v/>
      </c>
      <c r="D54" s="101" t="str">
        <f>IFERROR(Tabela22[[#This Row],[preço unitário]]*Tabela22[[#This Row],[Qtd]],"")</f>
        <v/>
      </c>
      <c r="F54" s="98"/>
      <c r="G54" s="98"/>
      <c r="H54" s="100" t="str">
        <f>IFERROR(VLOOKUP(Tabela23[[#This Row],[Produto]],produtos,5,0),"")</f>
        <v/>
      </c>
      <c r="I54" s="101" t="str">
        <f>IFERROR(Tabela23[[#This Row],[preço unitário]]*Tabela23[[#This Row],[Qtd]],"")</f>
        <v/>
      </c>
      <c r="M54" s="90"/>
    </row>
    <row r="55" spans="1:13" x14ac:dyDescent="0.3">
      <c r="A55" s="98"/>
      <c r="B55" s="99"/>
      <c r="C55" s="100" t="str">
        <f>IFERROR(VLOOKUP(Tabela22[[#This Row],[Produto]],produtos,3,0),"")</f>
        <v/>
      </c>
      <c r="D55" s="101" t="str">
        <f>IFERROR(Tabela22[[#This Row],[preço unitário]]*Tabela22[[#This Row],[Qtd]],"")</f>
        <v/>
      </c>
      <c r="F55" s="98"/>
      <c r="G55" s="98"/>
      <c r="H55" s="100" t="str">
        <f>IFERROR(VLOOKUP(Tabela23[[#This Row],[Produto]],produtos,5,0),"")</f>
        <v/>
      </c>
      <c r="I55" s="101" t="str">
        <f>IFERROR(Tabela23[[#This Row],[preço unitário]]*Tabela23[[#This Row],[Qtd]],"")</f>
        <v/>
      </c>
      <c r="M55" s="90"/>
    </row>
    <row r="56" spans="1:13" x14ac:dyDescent="0.3">
      <c r="A56" s="98"/>
      <c r="B56" s="99"/>
      <c r="C56" s="100" t="str">
        <f>IFERROR(VLOOKUP(Tabela22[[#This Row],[Produto]],produtos,3,0),"")</f>
        <v/>
      </c>
      <c r="D56" s="101" t="str">
        <f>IFERROR(Tabela22[[#This Row],[preço unitário]]*Tabela22[[#This Row],[Qtd]],"")</f>
        <v/>
      </c>
      <c r="F56" s="98"/>
      <c r="G56" s="98"/>
      <c r="H56" s="100" t="str">
        <f>IFERROR(VLOOKUP(Tabela23[[#This Row],[Produto]],produtos,5,0),"")</f>
        <v/>
      </c>
      <c r="I56" s="101" t="str">
        <f>IFERROR(Tabela23[[#This Row],[preço unitário]]*Tabela23[[#This Row],[Qtd]],"")</f>
        <v/>
      </c>
      <c r="M56" s="90"/>
    </row>
    <row r="57" spans="1:13" x14ac:dyDescent="0.3">
      <c r="A57" s="98"/>
      <c r="B57" s="99"/>
      <c r="C57" s="100" t="str">
        <f>IFERROR(VLOOKUP(Tabela22[[#This Row],[Produto]],produtos,3,0),"")</f>
        <v/>
      </c>
      <c r="D57" s="101" t="str">
        <f>IFERROR(Tabela22[[#This Row],[preço unitário]]*Tabela22[[#This Row],[Qtd]],"")</f>
        <v/>
      </c>
      <c r="F57" s="98"/>
      <c r="G57" s="98"/>
      <c r="H57" s="100" t="str">
        <f>IFERROR(VLOOKUP(Tabela23[[#This Row],[Produto]],produtos,5,0),"")</f>
        <v/>
      </c>
      <c r="I57" s="101" t="str">
        <f>IFERROR(Tabela23[[#This Row],[preço unitário]]*Tabela23[[#This Row],[Qtd]],"")</f>
        <v/>
      </c>
      <c r="M57" s="90"/>
    </row>
    <row r="58" spans="1:13" x14ac:dyDescent="0.3">
      <c r="A58" s="98"/>
      <c r="B58" s="99"/>
      <c r="C58" s="100" t="str">
        <f>IFERROR(VLOOKUP(Tabela22[[#This Row],[Produto]],produtos,3,0),"")</f>
        <v/>
      </c>
      <c r="D58" s="101" t="str">
        <f>IFERROR(Tabela22[[#This Row],[preço unitário]]*Tabela22[[#This Row],[Qtd]],"")</f>
        <v/>
      </c>
      <c r="F58" s="98"/>
      <c r="G58" s="98"/>
      <c r="H58" s="100" t="str">
        <f>IFERROR(VLOOKUP(Tabela23[[#This Row],[Produto]],produtos,5,0),"")</f>
        <v/>
      </c>
      <c r="I58" s="101" t="str">
        <f>IFERROR(Tabela23[[#This Row],[preço unitário]]*Tabela23[[#This Row],[Qtd]],"")</f>
        <v/>
      </c>
      <c r="M58" s="90"/>
    </row>
    <row r="59" spans="1:13" x14ac:dyDescent="0.3">
      <c r="A59" s="98"/>
      <c r="B59" s="99"/>
      <c r="C59" s="100" t="str">
        <f>IFERROR(VLOOKUP(Tabela22[[#This Row],[Produto]],produtos,3,0),"")</f>
        <v/>
      </c>
      <c r="D59" s="101" t="str">
        <f>IFERROR(Tabela22[[#This Row],[preço unitário]]*Tabela22[[#This Row],[Qtd]],"")</f>
        <v/>
      </c>
      <c r="F59" s="98"/>
      <c r="G59" s="98"/>
      <c r="H59" s="100" t="str">
        <f>IFERROR(VLOOKUP(Tabela23[[#This Row],[Produto]],produtos,5,0),"")</f>
        <v/>
      </c>
      <c r="I59" s="101" t="str">
        <f>IFERROR(Tabela23[[#This Row],[preço unitário]]*Tabela23[[#This Row],[Qtd]],"")</f>
        <v/>
      </c>
      <c r="M59" s="90"/>
    </row>
    <row r="60" spans="1:13" x14ac:dyDescent="0.3">
      <c r="A60" s="98"/>
      <c r="B60" s="99"/>
      <c r="C60" s="100" t="str">
        <f>IFERROR(VLOOKUP(Tabela22[[#This Row],[Produto]],produtos,3,0),"")</f>
        <v/>
      </c>
      <c r="D60" s="101" t="str">
        <f>IFERROR(Tabela22[[#This Row],[preço unitário]]*Tabela22[[#This Row],[Qtd]],"")</f>
        <v/>
      </c>
      <c r="F60" s="98"/>
      <c r="G60" s="98"/>
      <c r="H60" s="100" t="str">
        <f>IFERROR(VLOOKUP(Tabela23[[#This Row],[Produto]],produtos,5,0),"")</f>
        <v/>
      </c>
      <c r="I60" s="101" t="str">
        <f>IFERROR(Tabela23[[#This Row],[preço unitário]]*Tabela23[[#This Row],[Qtd]],"")</f>
        <v/>
      </c>
      <c r="M60" s="90"/>
    </row>
    <row r="61" spans="1:13" x14ac:dyDescent="0.3">
      <c r="A61" s="98"/>
      <c r="B61" s="99"/>
      <c r="C61" s="100" t="str">
        <f>IFERROR(VLOOKUP(Tabela22[[#This Row],[Produto]],produtos,3,0),"")</f>
        <v/>
      </c>
      <c r="D61" s="101" t="str">
        <f>IFERROR(Tabela22[[#This Row],[preço unitário]]*Tabela22[[#This Row],[Qtd]],"")</f>
        <v/>
      </c>
      <c r="F61" s="98"/>
      <c r="G61" s="98"/>
      <c r="H61" s="100" t="str">
        <f>IFERROR(VLOOKUP(Tabela23[[#This Row],[Produto]],produtos,5,0),"")</f>
        <v/>
      </c>
      <c r="I61" s="101" t="str">
        <f>IFERROR(Tabela23[[#This Row],[preço unitário]]*Tabela23[[#This Row],[Qtd]],"")</f>
        <v/>
      </c>
      <c r="M61" s="90"/>
    </row>
    <row r="62" spans="1:13" x14ac:dyDescent="0.3">
      <c r="A62" s="98"/>
      <c r="B62" s="99"/>
      <c r="C62" s="100" t="str">
        <f>IFERROR(VLOOKUP(Tabela22[[#This Row],[Produto]],produtos,3,0),"")</f>
        <v/>
      </c>
      <c r="D62" s="101" t="str">
        <f>IFERROR(Tabela22[[#This Row],[preço unitário]]*Tabela22[[#This Row],[Qtd]],"")</f>
        <v/>
      </c>
      <c r="F62" s="98"/>
      <c r="G62" s="98"/>
      <c r="H62" s="100" t="str">
        <f>IFERROR(VLOOKUP(Tabela23[[#This Row],[Produto]],produtos,5,0),"")</f>
        <v/>
      </c>
      <c r="I62" s="101" t="str">
        <f>IFERROR(Tabela23[[#This Row],[preço unitário]]*Tabela23[[#This Row],[Qtd]],"")</f>
        <v/>
      </c>
      <c r="M62" s="90"/>
    </row>
    <row r="63" spans="1:13" x14ac:dyDescent="0.3">
      <c r="A63" s="98"/>
      <c r="B63" s="99"/>
      <c r="C63" s="100" t="str">
        <f>IFERROR(VLOOKUP(Tabela22[[#This Row],[Produto]],produtos,3,0),"")</f>
        <v/>
      </c>
      <c r="D63" s="101" t="str">
        <f>IFERROR(Tabela22[[#This Row],[preço unitário]]*Tabela22[[#This Row],[Qtd]],"")</f>
        <v/>
      </c>
      <c r="F63" s="98"/>
      <c r="G63" s="98"/>
      <c r="H63" s="100" t="str">
        <f>IFERROR(VLOOKUP(Tabela23[[#This Row],[Produto]],produtos,5,0),"")</f>
        <v/>
      </c>
      <c r="I63" s="101" t="str">
        <f>IFERROR(Tabela23[[#This Row],[preço unitário]]*Tabela23[[#This Row],[Qtd]],"")</f>
        <v/>
      </c>
      <c r="M63" s="90"/>
    </row>
    <row r="64" spans="1:13" x14ac:dyDescent="0.3">
      <c r="A64" s="98"/>
      <c r="B64" s="99"/>
      <c r="C64" s="100" t="str">
        <f>IFERROR(VLOOKUP(Tabela22[[#This Row],[Produto]],produtos,3,0),"")</f>
        <v/>
      </c>
      <c r="D64" s="101" t="str">
        <f>IFERROR(Tabela22[[#This Row],[preço unitário]]*Tabela22[[#This Row],[Qtd]],"")</f>
        <v/>
      </c>
      <c r="F64" s="98"/>
      <c r="G64" s="98"/>
      <c r="H64" s="100" t="str">
        <f>IFERROR(VLOOKUP(Tabela23[[#This Row],[Produto]],produtos,5,0),"")</f>
        <v/>
      </c>
      <c r="I64" s="101" t="str">
        <f>IFERROR(Tabela23[[#This Row],[preço unitário]]*Tabela23[[#This Row],[Qtd]],"")</f>
        <v/>
      </c>
      <c r="M64" s="90"/>
    </row>
    <row r="65" spans="1:13" x14ac:dyDescent="0.3">
      <c r="A65" s="98"/>
      <c r="B65" s="99"/>
      <c r="C65" s="100" t="str">
        <f>IFERROR(VLOOKUP(Tabela22[[#This Row],[Produto]],produtos,3,0),"")</f>
        <v/>
      </c>
      <c r="D65" s="101" t="str">
        <f>IFERROR(Tabela22[[#This Row],[preço unitário]]*Tabela22[[#This Row],[Qtd]],"")</f>
        <v/>
      </c>
      <c r="F65" s="98"/>
      <c r="G65" s="98"/>
      <c r="H65" s="100" t="str">
        <f>IFERROR(VLOOKUP(Tabela23[[#This Row],[Produto]],produtos,5,0),"")</f>
        <v/>
      </c>
      <c r="I65" s="101" t="str">
        <f>IFERROR(Tabela23[[#This Row],[preço unitário]]*Tabela23[[#This Row],[Qtd]],"")</f>
        <v/>
      </c>
      <c r="M65" s="90"/>
    </row>
    <row r="66" spans="1:13" x14ac:dyDescent="0.3">
      <c r="A66" s="98"/>
      <c r="B66" s="99"/>
      <c r="C66" s="100" t="str">
        <f>IFERROR(VLOOKUP(Tabela22[[#This Row],[Produto]],produtos,3,0),"")</f>
        <v/>
      </c>
      <c r="D66" s="101" t="str">
        <f>IFERROR(Tabela22[[#This Row],[preço unitário]]*Tabela22[[#This Row],[Qtd]],"")</f>
        <v/>
      </c>
      <c r="F66" s="98"/>
      <c r="G66" s="98"/>
      <c r="H66" s="100" t="str">
        <f>IFERROR(VLOOKUP(Tabela23[[#This Row],[Produto]],produtos,5,0),"")</f>
        <v/>
      </c>
      <c r="I66" s="101" t="str">
        <f>IFERROR(Tabela23[[#This Row],[preço unitário]]*Tabela23[[#This Row],[Qtd]],"")</f>
        <v/>
      </c>
      <c r="M66" s="90"/>
    </row>
    <row r="67" spans="1:13" x14ac:dyDescent="0.3">
      <c r="A67" s="98"/>
      <c r="B67" s="99"/>
      <c r="C67" s="100" t="str">
        <f>IFERROR(VLOOKUP(Tabela22[[#This Row],[Produto]],produtos,3,0),"")</f>
        <v/>
      </c>
      <c r="D67" s="101" t="str">
        <f>IFERROR(Tabela22[[#This Row],[preço unitário]]*Tabela22[[#This Row],[Qtd]],"")</f>
        <v/>
      </c>
      <c r="F67" s="98"/>
      <c r="G67" s="98"/>
      <c r="H67" s="100" t="str">
        <f>IFERROR(VLOOKUP(Tabela23[[#This Row],[Produto]],produtos,5,0),"")</f>
        <v/>
      </c>
      <c r="I67" s="101" t="str">
        <f>IFERROR(Tabela23[[#This Row],[preço unitário]]*Tabela23[[#This Row],[Qtd]],"")</f>
        <v/>
      </c>
      <c r="M67" s="90"/>
    </row>
    <row r="68" spans="1:13" x14ac:dyDescent="0.3">
      <c r="A68" s="98"/>
      <c r="B68" s="99"/>
      <c r="C68" s="100" t="str">
        <f>IFERROR(VLOOKUP(Tabela22[[#This Row],[Produto]],produtos,3,0),"")</f>
        <v/>
      </c>
      <c r="D68" s="101" t="str">
        <f>IFERROR(Tabela22[[#This Row],[preço unitário]]*Tabela22[[#This Row],[Qtd]],"")</f>
        <v/>
      </c>
      <c r="F68" s="98"/>
      <c r="G68" s="98"/>
      <c r="H68" s="100" t="str">
        <f>IFERROR(VLOOKUP(Tabela23[[#This Row],[Produto]],produtos,5,0),"")</f>
        <v/>
      </c>
      <c r="I68" s="101" t="str">
        <f>IFERROR(Tabela23[[#This Row],[preço unitário]]*Tabela23[[#This Row],[Qtd]],"")</f>
        <v/>
      </c>
      <c r="M68" s="90"/>
    </row>
    <row r="69" spans="1:13" x14ac:dyDescent="0.3">
      <c r="A69" s="98"/>
      <c r="B69" s="99"/>
      <c r="C69" s="100" t="str">
        <f>IFERROR(VLOOKUP(Tabela22[[#This Row],[Produto]],produtos,3,0),"")</f>
        <v/>
      </c>
      <c r="D69" s="101" t="str">
        <f>IFERROR(Tabela22[[#This Row],[preço unitário]]*Tabela22[[#This Row],[Qtd]],"")</f>
        <v/>
      </c>
      <c r="F69" s="98"/>
      <c r="G69" s="98"/>
      <c r="H69" s="100" t="str">
        <f>IFERROR(VLOOKUP(Tabela23[[#This Row],[Produto]],produtos,5,0),"")</f>
        <v/>
      </c>
      <c r="I69" s="101" t="str">
        <f>IFERROR(Tabela23[[#This Row],[preço unitário]]*Tabela23[[#This Row],[Qtd]],"")</f>
        <v/>
      </c>
      <c r="M69" s="90"/>
    </row>
    <row r="70" spans="1:13" x14ac:dyDescent="0.3">
      <c r="A70" s="98"/>
      <c r="B70" s="99"/>
      <c r="C70" s="100" t="str">
        <f>IFERROR(VLOOKUP(Tabela22[[#This Row],[Produto]],produtos,3,0),"")</f>
        <v/>
      </c>
      <c r="D70" s="101" t="str">
        <f>IFERROR(Tabela22[[#This Row],[preço unitário]]*Tabela22[[#This Row],[Qtd]],"")</f>
        <v/>
      </c>
      <c r="F70" s="98"/>
      <c r="G70" s="98"/>
      <c r="H70" s="100" t="str">
        <f>IFERROR(VLOOKUP(Tabela23[[#This Row],[Produto]],produtos,5,0),"")</f>
        <v/>
      </c>
      <c r="I70" s="101" t="str">
        <f>IFERROR(Tabela23[[#This Row],[preço unitário]]*Tabela23[[#This Row],[Qtd]],"")</f>
        <v/>
      </c>
      <c r="M70" s="90"/>
    </row>
    <row r="71" spans="1:13" x14ac:dyDescent="0.3">
      <c r="A71" s="98"/>
      <c r="B71" s="99"/>
      <c r="C71" s="100" t="str">
        <f>IFERROR(VLOOKUP(Tabela22[[#This Row],[Produto]],produtos,3,0),"")</f>
        <v/>
      </c>
      <c r="D71" s="101" t="str">
        <f>IFERROR(Tabela22[[#This Row],[preço unitário]]*Tabela22[[#This Row],[Qtd]],"")</f>
        <v/>
      </c>
      <c r="F71" s="98"/>
      <c r="G71" s="98"/>
      <c r="H71" s="100" t="str">
        <f>IFERROR(VLOOKUP(Tabela23[[#This Row],[Produto]],produtos,5,0),"")</f>
        <v/>
      </c>
      <c r="I71" s="101" t="str">
        <f>IFERROR(Tabela23[[#This Row],[preço unitário]]*Tabela23[[#This Row],[Qtd]],"")</f>
        <v/>
      </c>
      <c r="M71" s="90"/>
    </row>
    <row r="72" spans="1:13" x14ac:dyDescent="0.3">
      <c r="A72" s="98"/>
      <c r="B72" s="99"/>
      <c r="C72" s="100" t="str">
        <f>IFERROR(VLOOKUP(Tabela22[[#This Row],[Produto]],produtos,3,0),"")</f>
        <v/>
      </c>
      <c r="D72" s="101" t="str">
        <f>IFERROR(Tabela22[[#This Row],[preço unitário]]*Tabela22[[#This Row],[Qtd]],"")</f>
        <v/>
      </c>
      <c r="F72" s="98"/>
      <c r="G72" s="98"/>
      <c r="H72" s="100" t="str">
        <f>IFERROR(VLOOKUP(Tabela23[[#This Row],[Produto]],produtos,5,0),"")</f>
        <v/>
      </c>
      <c r="I72" s="101" t="str">
        <f>IFERROR(Tabela23[[#This Row],[preço unitário]]*Tabela23[[#This Row],[Qtd]],"")</f>
        <v/>
      </c>
      <c r="M72" s="90"/>
    </row>
    <row r="73" spans="1:13" x14ac:dyDescent="0.3">
      <c r="A73" s="98"/>
      <c r="B73" s="99"/>
      <c r="C73" s="100" t="str">
        <f>IFERROR(VLOOKUP(Tabela22[[#This Row],[Produto]],produtos,3,0),"")</f>
        <v/>
      </c>
      <c r="D73" s="101" t="str">
        <f>IFERROR(Tabela22[[#This Row],[preço unitário]]*Tabela22[[#This Row],[Qtd]],"")</f>
        <v/>
      </c>
      <c r="F73" s="98"/>
      <c r="G73" s="98"/>
      <c r="H73" s="100" t="str">
        <f>IFERROR(VLOOKUP(Tabela23[[#This Row],[Produto]],produtos,5,0),"")</f>
        <v/>
      </c>
      <c r="I73" s="101" t="str">
        <f>IFERROR(Tabela23[[#This Row],[preço unitário]]*Tabela23[[#This Row],[Qtd]],"")</f>
        <v/>
      </c>
      <c r="M73" s="90"/>
    </row>
    <row r="74" spans="1:13" x14ac:dyDescent="0.3">
      <c r="A74" s="98"/>
      <c r="B74" s="99"/>
      <c r="C74" s="100" t="str">
        <f>IFERROR(VLOOKUP(Tabela22[[#This Row],[Produto]],produtos,3,0),"")</f>
        <v/>
      </c>
      <c r="D74" s="101" t="str">
        <f>IFERROR(Tabela22[[#This Row],[preço unitário]]*Tabela22[[#This Row],[Qtd]],"")</f>
        <v/>
      </c>
      <c r="F74" s="98"/>
      <c r="G74" s="98"/>
      <c r="H74" s="100" t="str">
        <f>IFERROR(VLOOKUP(Tabela23[[#This Row],[Produto]],produtos,5,0),"")</f>
        <v/>
      </c>
      <c r="I74" s="101" t="str">
        <f>IFERROR(Tabela23[[#This Row],[preço unitário]]*Tabela23[[#This Row],[Qtd]],"")</f>
        <v/>
      </c>
      <c r="M74" s="90"/>
    </row>
    <row r="75" spans="1:13" x14ac:dyDescent="0.3">
      <c r="A75" s="98"/>
      <c r="B75" s="99"/>
      <c r="C75" s="100" t="str">
        <f>IFERROR(VLOOKUP(Tabela22[[#This Row],[Produto]],produtos,3,0),"")</f>
        <v/>
      </c>
      <c r="D75" s="101" t="str">
        <f>IFERROR(Tabela22[[#This Row],[preço unitário]]*Tabela22[[#This Row],[Qtd]],"")</f>
        <v/>
      </c>
      <c r="F75" s="98"/>
      <c r="G75" s="98"/>
      <c r="H75" s="100" t="str">
        <f>IFERROR(VLOOKUP(Tabela23[[#This Row],[Produto]],produtos,5,0),"")</f>
        <v/>
      </c>
      <c r="I75" s="101" t="str">
        <f>IFERROR(Tabela23[[#This Row],[preço unitário]]*Tabela23[[#This Row],[Qtd]],"")</f>
        <v/>
      </c>
      <c r="M75" s="90"/>
    </row>
    <row r="76" spans="1:13" x14ac:dyDescent="0.3">
      <c r="A76" s="98"/>
      <c r="B76" s="99"/>
      <c r="C76" s="100" t="str">
        <f>IFERROR(VLOOKUP(Tabela22[[#This Row],[Produto]],produtos,3,0),"")</f>
        <v/>
      </c>
      <c r="D76" s="101" t="str">
        <f>IFERROR(Tabela22[[#This Row],[preço unitário]]*Tabela22[[#This Row],[Qtd]],"")</f>
        <v/>
      </c>
      <c r="F76" s="98"/>
      <c r="G76" s="98"/>
      <c r="H76" s="100" t="str">
        <f>IFERROR(VLOOKUP(Tabela23[[#This Row],[Produto]],produtos,5,0),"")</f>
        <v/>
      </c>
      <c r="I76" s="101" t="str">
        <f>IFERROR(Tabela23[[#This Row],[preço unitário]]*Tabela23[[#This Row],[Qtd]],"")</f>
        <v/>
      </c>
      <c r="M76" s="90"/>
    </row>
    <row r="77" spans="1:13" x14ac:dyDescent="0.3">
      <c r="A77" s="98"/>
      <c r="B77" s="99"/>
      <c r="C77" s="100" t="str">
        <f>IFERROR(VLOOKUP(Tabela22[[#This Row],[Produto]],produtos,3,0),"")</f>
        <v/>
      </c>
      <c r="D77" s="101" t="str">
        <f>IFERROR(Tabela22[[#This Row],[preço unitário]]*Tabela22[[#This Row],[Qtd]],"")</f>
        <v/>
      </c>
      <c r="F77" s="98"/>
      <c r="G77" s="98"/>
      <c r="H77" s="100" t="str">
        <f>IFERROR(VLOOKUP(Tabela23[[#This Row],[Produto]],produtos,5,0),"")</f>
        <v/>
      </c>
      <c r="I77" s="101" t="str">
        <f>IFERROR(Tabela23[[#This Row],[preço unitário]]*Tabela23[[#This Row],[Qtd]],"")</f>
        <v/>
      </c>
      <c r="M77" s="90"/>
    </row>
    <row r="78" spans="1:13" x14ac:dyDescent="0.3">
      <c r="A78" s="98"/>
      <c r="B78" s="99"/>
      <c r="C78" s="100" t="str">
        <f>IFERROR(VLOOKUP(Tabela22[[#This Row],[Produto]],produtos,3,0),"")</f>
        <v/>
      </c>
      <c r="D78" s="101" t="str">
        <f>IFERROR(Tabela22[[#This Row],[preço unitário]]*Tabela22[[#This Row],[Qtd]],"")</f>
        <v/>
      </c>
      <c r="F78" s="98"/>
      <c r="G78" s="98"/>
      <c r="H78" s="100" t="str">
        <f>IFERROR(VLOOKUP(Tabela23[[#This Row],[Produto]],produtos,5,0),"")</f>
        <v/>
      </c>
      <c r="I78" s="101" t="str">
        <f>IFERROR(Tabela23[[#This Row],[preço unitário]]*Tabela23[[#This Row],[Qtd]],"")</f>
        <v/>
      </c>
      <c r="M78" s="90"/>
    </row>
    <row r="79" spans="1:13" x14ac:dyDescent="0.3">
      <c r="A79" s="98"/>
      <c r="B79" s="99"/>
      <c r="C79" s="100" t="str">
        <f>IFERROR(VLOOKUP(Tabela22[[#This Row],[Produto]],produtos,3,0),"")</f>
        <v/>
      </c>
      <c r="D79" s="101" t="str">
        <f>IFERROR(Tabela22[[#This Row],[preço unitário]]*Tabela22[[#This Row],[Qtd]],"")</f>
        <v/>
      </c>
      <c r="F79" s="98"/>
      <c r="G79" s="98"/>
      <c r="H79" s="100" t="str">
        <f>IFERROR(VLOOKUP(Tabela23[[#This Row],[Produto]],produtos,5,0),"")</f>
        <v/>
      </c>
      <c r="I79" s="101" t="str">
        <f>IFERROR(Tabela23[[#This Row],[preço unitário]]*Tabela23[[#This Row],[Qtd]],"")</f>
        <v/>
      </c>
      <c r="M79" s="90"/>
    </row>
    <row r="80" spans="1:13" x14ac:dyDescent="0.3">
      <c r="A80" s="98"/>
      <c r="B80" s="99"/>
      <c r="C80" s="100" t="str">
        <f>IFERROR(VLOOKUP(Tabela22[[#This Row],[Produto]],produtos,3,0),"")</f>
        <v/>
      </c>
      <c r="D80" s="101" t="str">
        <f>IFERROR(Tabela22[[#This Row],[preço unitário]]*Tabela22[[#This Row],[Qtd]],"")</f>
        <v/>
      </c>
      <c r="F80" s="98"/>
      <c r="G80" s="98"/>
      <c r="H80" s="100" t="str">
        <f>IFERROR(VLOOKUP(Tabela23[[#This Row],[Produto]],produtos,5,0),"")</f>
        <v/>
      </c>
      <c r="I80" s="101" t="str">
        <f>IFERROR(Tabela23[[#This Row],[preço unitário]]*Tabela23[[#This Row],[Qtd]],"")</f>
        <v/>
      </c>
      <c r="M80" s="90"/>
    </row>
    <row r="81" spans="1:13" x14ac:dyDescent="0.3">
      <c r="A81" s="98"/>
      <c r="B81" s="99"/>
      <c r="C81" s="100" t="str">
        <f>IFERROR(VLOOKUP(Tabela22[[#This Row],[Produto]],produtos,3,0),"")</f>
        <v/>
      </c>
      <c r="D81" s="101" t="str">
        <f>IFERROR(Tabela22[[#This Row],[preço unitário]]*Tabela22[[#This Row],[Qtd]],"")</f>
        <v/>
      </c>
      <c r="F81" s="98"/>
      <c r="G81" s="98"/>
      <c r="H81" s="100" t="str">
        <f>IFERROR(VLOOKUP(Tabela23[[#This Row],[Produto]],produtos,5,0),"")</f>
        <v/>
      </c>
      <c r="I81" s="101" t="str">
        <f>IFERROR(Tabela23[[#This Row],[preço unitário]]*Tabela23[[#This Row],[Qtd]],"")</f>
        <v/>
      </c>
      <c r="M81" s="90"/>
    </row>
    <row r="82" spans="1:13" x14ac:dyDescent="0.3">
      <c r="A82" s="98"/>
      <c r="B82" s="99"/>
      <c r="C82" s="100" t="str">
        <f>IFERROR(VLOOKUP(Tabela22[[#This Row],[Produto]],produtos,3,0),"")</f>
        <v/>
      </c>
      <c r="D82" s="101" t="str">
        <f>IFERROR(Tabela22[[#This Row],[preço unitário]]*Tabela22[[#This Row],[Qtd]],"")</f>
        <v/>
      </c>
      <c r="F82" s="98"/>
      <c r="G82" s="98"/>
      <c r="H82" s="100" t="str">
        <f>IFERROR(VLOOKUP(Tabela23[[#This Row],[Produto]],produtos,5,0),"")</f>
        <v/>
      </c>
      <c r="I82" s="101" t="str">
        <f>IFERROR(Tabela23[[#This Row],[preço unitário]]*Tabela23[[#This Row],[Qtd]],"")</f>
        <v/>
      </c>
      <c r="M82" s="90"/>
    </row>
    <row r="83" spans="1:13" x14ac:dyDescent="0.3">
      <c r="A83" s="98"/>
      <c r="B83" s="99"/>
      <c r="C83" s="100" t="str">
        <f>IFERROR(VLOOKUP(Tabela22[[#This Row],[Produto]],produtos,3,0),"")</f>
        <v/>
      </c>
      <c r="D83" s="101" t="str">
        <f>IFERROR(Tabela22[[#This Row],[preço unitário]]*Tabela22[[#This Row],[Qtd]],"")</f>
        <v/>
      </c>
      <c r="F83" s="98"/>
      <c r="G83" s="98"/>
      <c r="H83" s="100" t="str">
        <f>IFERROR(VLOOKUP(Tabela23[[#This Row],[Produto]],produtos,5,0),"")</f>
        <v/>
      </c>
      <c r="I83" s="101" t="str">
        <f>IFERROR(Tabela23[[#This Row],[preço unitário]]*Tabela23[[#This Row],[Qtd]],"")</f>
        <v/>
      </c>
      <c r="M83" s="90"/>
    </row>
    <row r="84" spans="1:13" x14ac:dyDescent="0.3">
      <c r="A84" s="98"/>
      <c r="B84" s="99"/>
      <c r="C84" s="100" t="str">
        <f>IFERROR(VLOOKUP(Tabela22[[#This Row],[Produto]],produtos,3,0),"")</f>
        <v/>
      </c>
      <c r="D84" s="101" t="str">
        <f>IFERROR(Tabela22[[#This Row],[preço unitário]]*Tabela22[[#This Row],[Qtd]],"")</f>
        <v/>
      </c>
      <c r="F84" s="98"/>
      <c r="G84" s="98"/>
      <c r="H84" s="100" t="str">
        <f>IFERROR(VLOOKUP(Tabela23[[#This Row],[Produto]],produtos,5,0),"")</f>
        <v/>
      </c>
      <c r="I84" s="101" t="str">
        <f>IFERROR(Tabela23[[#This Row],[preço unitário]]*Tabela23[[#This Row],[Qtd]],"")</f>
        <v/>
      </c>
      <c r="M84" s="90"/>
    </row>
    <row r="85" spans="1:13" x14ac:dyDescent="0.3">
      <c r="A85" s="98"/>
      <c r="B85" s="99"/>
      <c r="C85" s="100" t="str">
        <f>IFERROR(VLOOKUP(Tabela22[[#This Row],[Produto]],produtos,3,0),"")</f>
        <v/>
      </c>
      <c r="D85" s="101" t="str">
        <f>IFERROR(Tabela22[[#This Row],[preço unitário]]*Tabela22[[#This Row],[Qtd]],"")</f>
        <v/>
      </c>
      <c r="F85" s="98"/>
      <c r="G85" s="98"/>
      <c r="H85" s="100" t="str">
        <f>IFERROR(VLOOKUP(Tabela23[[#This Row],[Produto]],produtos,5,0),"")</f>
        <v/>
      </c>
      <c r="I85" s="101" t="str">
        <f>IFERROR(Tabela23[[#This Row],[preço unitário]]*Tabela23[[#This Row],[Qtd]],"")</f>
        <v/>
      </c>
      <c r="M85" s="90"/>
    </row>
    <row r="86" spans="1:13" x14ac:dyDescent="0.3">
      <c r="A86" s="98"/>
      <c r="B86" s="99"/>
      <c r="C86" s="100" t="str">
        <f>IFERROR(VLOOKUP(Tabela22[[#This Row],[Produto]],produtos,3,0),"")</f>
        <v/>
      </c>
      <c r="D86" s="101" t="str">
        <f>IFERROR(Tabela22[[#This Row],[preço unitário]]*Tabela22[[#This Row],[Qtd]],"")</f>
        <v/>
      </c>
      <c r="F86" s="98"/>
      <c r="G86" s="98"/>
      <c r="H86" s="100" t="str">
        <f>IFERROR(VLOOKUP(Tabela23[[#This Row],[Produto]],produtos,5,0),"")</f>
        <v/>
      </c>
      <c r="I86" s="101" t="str">
        <f>IFERROR(Tabela23[[#This Row],[preço unitário]]*Tabela23[[#This Row],[Qtd]],"")</f>
        <v/>
      </c>
      <c r="M86" s="90"/>
    </row>
    <row r="87" spans="1:13" x14ac:dyDescent="0.3">
      <c r="A87" s="98"/>
      <c r="B87" s="99"/>
      <c r="C87" s="100" t="str">
        <f>IFERROR(VLOOKUP(Tabela22[[#This Row],[Produto]],produtos,3,0),"")</f>
        <v/>
      </c>
      <c r="D87" s="101" t="str">
        <f>IFERROR(Tabela22[[#This Row],[preço unitário]]*Tabela22[[#This Row],[Qtd]],"")</f>
        <v/>
      </c>
      <c r="F87" s="98"/>
      <c r="G87" s="98"/>
      <c r="H87" s="100" t="str">
        <f>IFERROR(VLOOKUP(Tabela23[[#This Row],[Produto]],produtos,5,0),"")</f>
        <v/>
      </c>
      <c r="I87" s="101" t="str">
        <f>IFERROR(Tabela23[[#This Row],[preço unitário]]*Tabela23[[#This Row],[Qtd]],"")</f>
        <v/>
      </c>
      <c r="M87" s="90"/>
    </row>
    <row r="88" spans="1:13" x14ac:dyDescent="0.3">
      <c r="A88" s="98"/>
      <c r="B88" s="99"/>
      <c r="C88" s="100" t="str">
        <f>IFERROR(VLOOKUP(Tabela22[[#This Row],[Produto]],produtos,3,0),"")</f>
        <v/>
      </c>
      <c r="D88" s="101" t="str">
        <f>IFERROR(Tabela22[[#This Row],[preço unitário]]*Tabela22[[#This Row],[Qtd]],"")</f>
        <v/>
      </c>
      <c r="F88" s="98"/>
      <c r="G88" s="98"/>
      <c r="H88" s="100" t="str">
        <f>IFERROR(VLOOKUP(Tabela23[[#This Row],[Produto]],produtos,5,0),"")</f>
        <v/>
      </c>
      <c r="I88" s="101" t="str">
        <f>IFERROR(Tabela23[[#This Row],[preço unitário]]*Tabela23[[#This Row],[Qtd]],"")</f>
        <v/>
      </c>
      <c r="M88" s="90"/>
    </row>
    <row r="89" spans="1:13" x14ac:dyDescent="0.3">
      <c r="A89" s="98"/>
      <c r="B89" s="99"/>
      <c r="C89" s="100" t="str">
        <f>IFERROR(VLOOKUP(Tabela22[[#This Row],[Produto]],produtos,3,0),"")</f>
        <v/>
      </c>
      <c r="D89" s="101" t="str">
        <f>IFERROR(Tabela22[[#This Row],[preço unitário]]*Tabela22[[#This Row],[Qtd]],"")</f>
        <v/>
      </c>
      <c r="F89" s="98"/>
      <c r="G89" s="98"/>
      <c r="H89" s="100" t="str">
        <f>IFERROR(VLOOKUP(Tabela23[[#This Row],[Produto]],produtos,5,0),"")</f>
        <v/>
      </c>
      <c r="I89" s="101" t="str">
        <f>IFERROR(Tabela23[[#This Row],[preço unitário]]*Tabela23[[#This Row],[Qtd]],"")</f>
        <v/>
      </c>
      <c r="M89" s="90"/>
    </row>
    <row r="90" spans="1:13" x14ac:dyDescent="0.3">
      <c r="A90" s="98"/>
      <c r="B90" s="99"/>
      <c r="C90" s="100" t="str">
        <f>IFERROR(VLOOKUP(Tabela22[[#This Row],[Produto]],produtos,3,0),"")</f>
        <v/>
      </c>
      <c r="D90" s="101" t="str">
        <f>IFERROR(Tabela22[[#This Row],[preço unitário]]*Tabela22[[#This Row],[Qtd]],"")</f>
        <v/>
      </c>
      <c r="F90" s="98"/>
      <c r="G90" s="98"/>
      <c r="H90" s="100" t="str">
        <f>IFERROR(VLOOKUP(Tabela23[[#This Row],[Produto]],produtos,5,0),"")</f>
        <v/>
      </c>
      <c r="I90" s="101" t="str">
        <f>IFERROR(Tabela23[[#This Row],[preço unitário]]*Tabela23[[#This Row],[Qtd]],"")</f>
        <v/>
      </c>
      <c r="M90" s="90"/>
    </row>
    <row r="91" spans="1:13" x14ac:dyDescent="0.3">
      <c r="A91" s="98"/>
      <c r="B91" s="99"/>
      <c r="C91" s="100" t="str">
        <f>IFERROR(VLOOKUP(Tabela22[[#This Row],[Produto]],produtos,3,0),"")</f>
        <v/>
      </c>
      <c r="D91" s="101" t="str">
        <f>IFERROR(Tabela22[[#This Row],[preço unitário]]*Tabela22[[#This Row],[Qtd]],"")</f>
        <v/>
      </c>
      <c r="F91" s="98"/>
      <c r="G91" s="98"/>
      <c r="H91" s="100" t="str">
        <f>IFERROR(VLOOKUP(Tabela23[[#This Row],[Produto]],produtos,5,0),"")</f>
        <v/>
      </c>
      <c r="I91" s="101" t="str">
        <f>IFERROR(Tabela23[[#This Row],[preço unitário]]*Tabela23[[#This Row],[Qtd]],"")</f>
        <v/>
      </c>
      <c r="M91" s="90"/>
    </row>
    <row r="92" spans="1:13" x14ac:dyDescent="0.3">
      <c r="A92" s="98"/>
      <c r="B92" s="99"/>
      <c r="C92" s="100" t="str">
        <f>IFERROR(VLOOKUP(Tabela22[[#This Row],[Produto]],produtos,3,0),"")</f>
        <v/>
      </c>
      <c r="D92" s="101" t="str">
        <f>IFERROR(Tabela22[[#This Row],[preço unitário]]*Tabela22[[#This Row],[Qtd]],"")</f>
        <v/>
      </c>
      <c r="F92" s="98"/>
      <c r="G92" s="98"/>
      <c r="H92" s="100" t="str">
        <f>IFERROR(VLOOKUP(Tabela23[[#This Row],[Produto]],produtos,5,0),"")</f>
        <v/>
      </c>
      <c r="I92" s="101" t="str">
        <f>IFERROR(Tabela23[[#This Row],[preço unitário]]*Tabela23[[#This Row],[Qtd]],"")</f>
        <v/>
      </c>
      <c r="M92" s="90"/>
    </row>
    <row r="93" spans="1:13" x14ac:dyDescent="0.3">
      <c r="A93" s="98"/>
      <c r="B93" s="99"/>
      <c r="C93" s="100" t="str">
        <f>IFERROR(VLOOKUP(Tabela22[[#This Row],[Produto]],produtos,3,0),"")</f>
        <v/>
      </c>
      <c r="D93" s="101" t="str">
        <f>IFERROR(Tabela22[[#This Row],[preço unitário]]*Tabela22[[#This Row],[Qtd]],"")</f>
        <v/>
      </c>
      <c r="F93" s="98"/>
      <c r="G93" s="98"/>
      <c r="H93" s="100" t="str">
        <f>IFERROR(VLOOKUP(Tabela23[[#This Row],[Produto]],produtos,5,0),"")</f>
        <v/>
      </c>
      <c r="I93" s="101" t="str">
        <f>IFERROR(Tabela23[[#This Row],[preço unitário]]*Tabela23[[#This Row],[Qtd]],"")</f>
        <v/>
      </c>
      <c r="M93" s="90"/>
    </row>
    <row r="94" spans="1:13" x14ac:dyDescent="0.3">
      <c r="A94" s="98"/>
      <c r="B94" s="99"/>
      <c r="C94" s="100" t="str">
        <f>IFERROR(VLOOKUP(Tabela22[[#This Row],[Produto]],produtos,3,0),"")</f>
        <v/>
      </c>
      <c r="D94" s="101" t="str">
        <f>IFERROR(Tabela22[[#This Row],[preço unitário]]*Tabela22[[#This Row],[Qtd]],"")</f>
        <v/>
      </c>
      <c r="F94" s="98"/>
      <c r="G94" s="98"/>
      <c r="H94" s="100" t="str">
        <f>IFERROR(VLOOKUP(Tabela23[[#This Row],[Produto]],produtos,5,0),"")</f>
        <v/>
      </c>
      <c r="I94" s="101" t="str">
        <f>IFERROR(Tabela23[[#This Row],[preço unitário]]*Tabela23[[#This Row],[Qtd]],"")</f>
        <v/>
      </c>
      <c r="M94" s="90"/>
    </row>
    <row r="95" spans="1:13" x14ac:dyDescent="0.3">
      <c r="A95" s="98"/>
      <c r="B95" s="99"/>
      <c r="C95" s="100" t="str">
        <f>IFERROR(VLOOKUP(Tabela22[[#This Row],[Produto]],produtos,3,0),"")</f>
        <v/>
      </c>
      <c r="D95" s="101" t="str">
        <f>IFERROR(Tabela22[[#This Row],[preço unitário]]*Tabela22[[#This Row],[Qtd]],"")</f>
        <v/>
      </c>
      <c r="F95" s="98"/>
      <c r="G95" s="98"/>
      <c r="H95" s="100" t="str">
        <f>IFERROR(VLOOKUP(Tabela23[[#This Row],[Produto]],produtos,5,0),"")</f>
        <v/>
      </c>
      <c r="I95" s="101" t="str">
        <f>IFERROR(Tabela23[[#This Row],[preço unitário]]*Tabela23[[#This Row],[Qtd]],"")</f>
        <v/>
      </c>
      <c r="M95" s="90"/>
    </row>
    <row r="96" spans="1:13" x14ac:dyDescent="0.3">
      <c r="A96" s="98"/>
      <c r="B96" s="99"/>
      <c r="C96" s="100" t="str">
        <f>IFERROR(VLOOKUP(Tabela22[[#This Row],[Produto]],produtos,3,0),"")</f>
        <v/>
      </c>
      <c r="D96" s="101" t="str">
        <f>IFERROR(Tabela22[[#This Row],[preço unitário]]*Tabela22[[#This Row],[Qtd]],"")</f>
        <v/>
      </c>
      <c r="F96" s="98"/>
      <c r="G96" s="98"/>
      <c r="H96" s="100" t="str">
        <f>IFERROR(VLOOKUP(Tabela23[[#This Row],[Produto]],produtos,5,0),"")</f>
        <v/>
      </c>
      <c r="I96" s="101" t="str">
        <f>IFERROR(Tabela23[[#This Row],[preço unitário]]*Tabela23[[#This Row],[Qtd]],"")</f>
        <v/>
      </c>
      <c r="M96" s="90"/>
    </row>
    <row r="97" spans="1:13" x14ac:dyDescent="0.3">
      <c r="A97" s="98"/>
      <c r="B97" s="99"/>
      <c r="C97" s="100" t="str">
        <f>IFERROR(VLOOKUP(Tabela22[[#This Row],[Produto]],produtos,3,0),"")</f>
        <v/>
      </c>
      <c r="D97" s="101" t="str">
        <f>IFERROR(Tabela22[[#This Row],[preço unitário]]*Tabela22[[#This Row],[Qtd]],"")</f>
        <v/>
      </c>
      <c r="F97" s="98"/>
      <c r="G97" s="98"/>
      <c r="H97" s="100" t="str">
        <f>IFERROR(VLOOKUP(Tabela23[[#This Row],[Produto]],produtos,5,0),"")</f>
        <v/>
      </c>
      <c r="I97" s="101" t="str">
        <f>IFERROR(Tabela23[[#This Row],[preço unitário]]*Tabela23[[#This Row],[Qtd]],"")</f>
        <v/>
      </c>
      <c r="M97" s="90"/>
    </row>
    <row r="98" spans="1:13" x14ac:dyDescent="0.3">
      <c r="A98" s="98"/>
      <c r="B98" s="99"/>
      <c r="C98" s="100" t="str">
        <f>IFERROR(VLOOKUP(Tabela22[[#This Row],[Produto]],produtos,3,0),"")</f>
        <v/>
      </c>
      <c r="D98" s="101" t="str">
        <f>IFERROR(Tabela22[[#This Row],[preço unitário]]*Tabela22[[#This Row],[Qtd]],"")</f>
        <v/>
      </c>
      <c r="F98" s="98"/>
      <c r="G98" s="98"/>
      <c r="H98" s="100" t="str">
        <f>IFERROR(VLOOKUP(Tabela23[[#This Row],[Produto]],produtos,5,0),"")</f>
        <v/>
      </c>
      <c r="I98" s="101" t="str">
        <f>IFERROR(Tabela23[[#This Row],[preço unitário]]*Tabela23[[#This Row],[Qtd]],"")</f>
        <v/>
      </c>
      <c r="M98" s="90"/>
    </row>
    <row r="99" spans="1:13" x14ac:dyDescent="0.3">
      <c r="A99" s="98"/>
      <c r="B99" s="99"/>
      <c r="C99" s="100" t="str">
        <f>IFERROR(VLOOKUP(Tabela22[[#This Row],[Produto]],produtos,3,0),"")</f>
        <v/>
      </c>
      <c r="D99" s="101" t="str">
        <f>IFERROR(Tabela22[[#This Row],[preço unitário]]*Tabela22[[#This Row],[Qtd]],"")</f>
        <v/>
      </c>
      <c r="F99" s="98"/>
      <c r="G99" s="98"/>
      <c r="H99" s="100" t="str">
        <f>IFERROR(VLOOKUP(Tabela23[[#This Row],[Produto]],produtos,5,0),"")</f>
        <v/>
      </c>
      <c r="I99" s="101" t="str">
        <f>IFERROR(Tabela23[[#This Row],[preço unitário]]*Tabela23[[#This Row],[Qtd]],"")</f>
        <v/>
      </c>
      <c r="M99" s="90"/>
    </row>
    <row r="100" spans="1:13" x14ac:dyDescent="0.3">
      <c r="A100" s="98"/>
      <c r="B100" s="99"/>
      <c r="C100" s="100" t="str">
        <f>IFERROR(VLOOKUP(Tabela22[[#This Row],[Produto]],produtos,3,0),"")</f>
        <v/>
      </c>
      <c r="D100" s="101" t="str">
        <f>IFERROR(Tabela22[[#This Row],[preço unitário]]*Tabela22[[#This Row],[Qtd]],"")</f>
        <v/>
      </c>
      <c r="F100" s="98"/>
      <c r="G100" s="98"/>
      <c r="H100" s="100" t="str">
        <f>IFERROR(VLOOKUP(Tabela23[[#This Row],[Produto]],produtos,5,0),"")</f>
        <v/>
      </c>
      <c r="I100" s="101" t="str">
        <f>IFERROR(Tabela23[[#This Row],[preço unitário]]*Tabela23[[#This Row],[Qtd]],"")</f>
        <v/>
      </c>
      <c r="M100" s="90"/>
    </row>
    <row r="101" spans="1:13" x14ac:dyDescent="0.3">
      <c r="A101" s="98"/>
      <c r="B101" s="99"/>
      <c r="C101" s="100" t="str">
        <f>IFERROR(VLOOKUP(Tabela22[[#This Row],[Produto]],produtos,3,0),"")</f>
        <v/>
      </c>
      <c r="D101" s="101" t="str">
        <f>IFERROR(Tabela22[[#This Row],[preço unitário]]*Tabela22[[#This Row],[Qtd]],"")</f>
        <v/>
      </c>
      <c r="F101" s="98"/>
      <c r="G101" s="98"/>
      <c r="H101" s="100" t="str">
        <f>IFERROR(VLOOKUP(Tabela23[[#This Row],[Produto]],produtos,5,0),"")</f>
        <v/>
      </c>
      <c r="I101" s="101" t="str">
        <f>IFERROR(Tabela23[[#This Row],[preço unitário]]*Tabela23[[#This Row],[Qtd]],"")</f>
        <v/>
      </c>
      <c r="M101" s="90"/>
    </row>
    <row r="102" spans="1:13" x14ac:dyDescent="0.3">
      <c r="A102" s="98"/>
      <c r="B102" s="99"/>
      <c r="C102" s="100" t="str">
        <f>IFERROR(VLOOKUP(Tabela22[[#This Row],[Produto]],produtos,3,0),"")</f>
        <v/>
      </c>
      <c r="D102" s="101" t="str">
        <f>IFERROR(Tabela22[[#This Row],[preço unitário]]*Tabela22[[#This Row],[Qtd]],"")</f>
        <v/>
      </c>
      <c r="F102" s="98"/>
      <c r="G102" s="98"/>
      <c r="H102" s="100" t="str">
        <f>IFERROR(VLOOKUP(Tabela23[[#This Row],[Produto]],produtos,5,0),"")</f>
        <v/>
      </c>
      <c r="I102" s="101" t="str">
        <f>IFERROR(Tabela23[[#This Row],[preço unitário]]*Tabela23[[#This Row],[Qtd]],"")</f>
        <v/>
      </c>
      <c r="M102" s="90"/>
    </row>
    <row r="103" spans="1:13" x14ac:dyDescent="0.3">
      <c r="A103" s="98"/>
      <c r="B103" s="99"/>
      <c r="C103" s="100" t="str">
        <f>IFERROR(VLOOKUP(Tabela22[[#This Row],[Produto]],produtos,3,0),"")</f>
        <v/>
      </c>
      <c r="D103" s="101" t="str">
        <f>IFERROR(Tabela22[[#This Row],[preço unitário]]*Tabela22[[#This Row],[Qtd]],"")</f>
        <v/>
      </c>
      <c r="F103" s="98"/>
      <c r="G103" s="98"/>
      <c r="H103" s="100" t="str">
        <f>IFERROR(VLOOKUP(Tabela23[[#This Row],[Produto]],produtos,5,0),"")</f>
        <v/>
      </c>
      <c r="I103" s="101" t="str">
        <f>IFERROR(Tabela23[[#This Row],[preço unitário]]*Tabela23[[#This Row],[Qtd]],"")</f>
        <v/>
      </c>
      <c r="M103" s="90"/>
    </row>
    <row r="104" spans="1:13" x14ac:dyDescent="0.3">
      <c r="A104" s="98"/>
      <c r="B104" s="99"/>
      <c r="C104" s="100" t="str">
        <f>IFERROR(VLOOKUP(Tabela22[[#This Row],[Produto]],produtos,3,0),"")</f>
        <v/>
      </c>
      <c r="D104" s="101" t="str">
        <f>IFERROR(Tabela22[[#This Row],[preço unitário]]*Tabela22[[#This Row],[Qtd]],"")</f>
        <v/>
      </c>
      <c r="F104" s="98"/>
      <c r="G104" s="98"/>
      <c r="H104" s="100" t="str">
        <f>IFERROR(VLOOKUP(Tabela23[[#This Row],[Produto]],produtos,5,0),"")</f>
        <v/>
      </c>
      <c r="I104" s="101" t="str">
        <f>IFERROR(Tabela23[[#This Row],[preço unitário]]*Tabela23[[#This Row],[Qtd]],"")</f>
        <v/>
      </c>
      <c r="M104" s="90"/>
    </row>
    <row r="105" spans="1:13" x14ac:dyDescent="0.3">
      <c r="A105" s="98"/>
      <c r="B105" s="99"/>
      <c r="C105" s="100" t="str">
        <f>IFERROR(VLOOKUP(Tabela22[[#This Row],[Produto]],produtos,3,0),"")</f>
        <v/>
      </c>
      <c r="D105" s="101" t="str">
        <f>IFERROR(Tabela22[[#This Row],[preço unitário]]*Tabela22[[#This Row],[Qtd]],"")</f>
        <v/>
      </c>
      <c r="F105" s="98"/>
      <c r="G105" s="98"/>
      <c r="H105" s="100" t="str">
        <f>IFERROR(VLOOKUP(Tabela23[[#This Row],[Produto]],produtos,5,0),"")</f>
        <v/>
      </c>
      <c r="I105" s="101" t="str">
        <f>IFERROR(Tabela23[[#This Row],[preço unitário]]*Tabela23[[#This Row],[Qtd]],"")</f>
        <v/>
      </c>
      <c r="M105" s="90"/>
    </row>
    <row r="106" spans="1:13" x14ac:dyDescent="0.3">
      <c r="A106" s="98"/>
      <c r="B106" s="99"/>
      <c r="C106" s="100" t="str">
        <f>IFERROR(VLOOKUP(Tabela22[[#This Row],[Produto]],produtos,3,0),"")</f>
        <v/>
      </c>
      <c r="D106" s="101" t="str">
        <f>IFERROR(Tabela22[[#This Row],[preço unitário]]*Tabela22[[#This Row],[Qtd]],"")</f>
        <v/>
      </c>
      <c r="F106" s="98"/>
      <c r="G106" s="98"/>
      <c r="H106" s="100" t="str">
        <f>IFERROR(VLOOKUP(Tabela23[[#This Row],[Produto]],produtos,5,0),"")</f>
        <v/>
      </c>
      <c r="I106" s="101" t="str">
        <f>IFERROR(Tabela23[[#This Row],[preço unitário]]*Tabela23[[#This Row],[Qtd]],"")</f>
        <v/>
      </c>
      <c r="M106" s="90"/>
    </row>
    <row r="107" spans="1:13" x14ac:dyDescent="0.3">
      <c r="A107" s="98"/>
      <c r="B107" s="99"/>
      <c r="C107" s="100" t="str">
        <f>IFERROR(VLOOKUP(Tabela22[[#This Row],[Produto]],produtos,3,0),"")</f>
        <v/>
      </c>
      <c r="D107" s="101" t="str">
        <f>IFERROR(Tabela22[[#This Row],[preço unitário]]*Tabela22[[#This Row],[Qtd]],"")</f>
        <v/>
      </c>
      <c r="F107" s="98"/>
      <c r="G107" s="98"/>
      <c r="H107" s="100" t="str">
        <f>IFERROR(VLOOKUP(Tabela23[[#This Row],[Produto]],produtos,5,0),"")</f>
        <v/>
      </c>
      <c r="I107" s="101" t="str">
        <f>IFERROR(Tabela23[[#This Row],[preço unitário]]*Tabela23[[#This Row],[Qtd]],"")</f>
        <v/>
      </c>
      <c r="M107" s="90"/>
    </row>
    <row r="108" spans="1:13" x14ac:dyDescent="0.3">
      <c r="A108" s="98"/>
      <c r="B108" s="99"/>
      <c r="C108" s="100" t="str">
        <f>IFERROR(VLOOKUP(Tabela22[[#This Row],[Produto]],produtos,3,0),"")</f>
        <v/>
      </c>
      <c r="D108" s="101" t="str">
        <f>IFERROR(Tabela22[[#This Row],[preço unitário]]*Tabela22[[#This Row],[Qtd]],"")</f>
        <v/>
      </c>
      <c r="F108" s="98"/>
      <c r="G108" s="98"/>
      <c r="H108" s="100" t="str">
        <f>IFERROR(VLOOKUP(Tabela23[[#This Row],[Produto]],produtos,5,0),"")</f>
        <v/>
      </c>
      <c r="I108" s="101" t="str">
        <f>IFERROR(Tabela23[[#This Row],[preço unitário]]*Tabela23[[#This Row],[Qtd]],"")</f>
        <v/>
      </c>
      <c r="M108" s="90"/>
    </row>
    <row r="109" spans="1:13" x14ac:dyDescent="0.3">
      <c r="A109" s="98"/>
      <c r="B109" s="99"/>
      <c r="C109" s="100" t="str">
        <f>IFERROR(VLOOKUP(Tabela22[[#This Row],[Produto]],produtos,3,0),"")</f>
        <v/>
      </c>
      <c r="D109" s="101" t="str">
        <f>IFERROR(Tabela22[[#This Row],[preço unitário]]*Tabela22[[#This Row],[Qtd]],"")</f>
        <v/>
      </c>
      <c r="F109" s="98"/>
      <c r="G109" s="98"/>
      <c r="H109" s="100" t="str">
        <f>IFERROR(VLOOKUP(Tabela23[[#This Row],[Produto]],produtos,5,0),"")</f>
        <v/>
      </c>
      <c r="I109" s="101" t="str">
        <f>IFERROR(Tabela23[[#This Row],[preço unitário]]*Tabela23[[#This Row],[Qtd]],"")</f>
        <v/>
      </c>
      <c r="M109" s="90"/>
    </row>
    <row r="110" spans="1:13" x14ac:dyDescent="0.3">
      <c r="A110" s="98"/>
      <c r="B110" s="99"/>
      <c r="C110" s="100" t="str">
        <f>IFERROR(VLOOKUP(Tabela22[[#This Row],[Produto]],produtos,3,0),"")</f>
        <v/>
      </c>
      <c r="D110" s="101" t="str">
        <f>IFERROR(Tabela22[[#This Row],[preço unitário]]*Tabela22[[#This Row],[Qtd]],"")</f>
        <v/>
      </c>
      <c r="F110" s="98"/>
      <c r="G110" s="98"/>
      <c r="H110" s="100" t="str">
        <f>IFERROR(VLOOKUP(Tabela23[[#This Row],[Produto]],produtos,5,0),"")</f>
        <v/>
      </c>
      <c r="I110" s="101" t="str">
        <f>IFERROR(Tabela23[[#This Row],[preço unitário]]*Tabela23[[#This Row],[Qtd]],"")</f>
        <v/>
      </c>
      <c r="M110" s="90"/>
    </row>
    <row r="111" spans="1:13" x14ac:dyDescent="0.3">
      <c r="A111" s="98"/>
      <c r="B111" s="99"/>
      <c r="C111" s="100" t="str">
        <f>IFERROR(VLOOKUP(Tabela22[[#This Row],[Produto]],produtos,3,0),"")</f>
        <v/>
      </c>
      <c r="D111" s="101" t="str">
        <f>IFERROR(Tabela22[[#This Row],[preço unitário]]*Tabela22[[#This Row],[Qtd]],"")</f>
        <v/>
      </c>
      <c r="F111" s="98"/>
      <c r="G111" s="98"/>
      <c r="H111" s="100" t="str">
        <f>IFERROR(VLOOKUP(Tabela23[[#This Row],[Produto]],produtos,5,0),"")</f>
        <v/>
      </c>
      <c r="I111" s="101" t="str">
        <f>IFERROR(Tabela23[[#This Row],[preço unitário]]*Tabela23[[#This Row],[Qtd]],"")</f>
        <v/>
      </c>
      <c r="M111" s="90"/>
    </row>
    <row r="112" spans="1:13" x14ac:dyDescent="0.3">
      <c r="A112" s="98"/>
      <c r="B112" s="99"/>
      <c r="C112" s="100" t="str">
        <f>IFERROR(VLOOKUP(Tabela22[[#This Row],[Produto]],produtos,3,0),"")</f>
        <v/>
      </c>
      <c r="D112" s="101" t="str">
        <f>IFERROR(Tabela22[[#This Row],[preço unitário]]*Tabela22[[#This Row],[Qtd]],"")</f>
        <v/>
      </c>
      <c r="F112" s="98"/>
      <c r="G112" s="98"/>
      <c r="H112" s="100" t="str">
        <f>IFERROR(VLOOKUP(Tabela23[[#This Row],[Produto]],produtos,5,0),"")</f>
        <v/>
      </c>
      <c r="I112" s="101" t="str">
        <f>IFERROR(Tabela23[[#This Row],[preço unitário]]*Tabela23[[#This Row],[Qtd]],"")</f>
        <v/>
      </c>
      <c r="M112" s="90"/>
    </row>
    <row r="113" spans="1:13" x14ac:dyDescent="0.3">
      <c r="A113" s="98"/>
      <c r="B113" s="99"/>
      <c r="C113" s="100" t="str">
        <f>IFERROR(VLOOKUP(Tabela22[[#This Row],[Produto]],produtos,3,0),"")</f>
        <v/>
      </c>
      <c r="D113" s="101" t="str">
        <f>IFERROR(Tabela22[[#This Row],[preço unitário]]*Tabela22[[#This Row],[Qtd]],"")</f>
        <v/>
      </c>
      <c r="F113" s="98"/>
      <c r="G113" s="98"/>
      <c r="H113" s="100" t="str">
        <f>IFERROR(VLOOKUP(Tabela23[[#This Row],[Produto]],produtos,5,0),"")</f>
        <v/>
      </c>
      <c r="I113" s="101" t="str">
        <f>IFERROR(Tabela23[[#This Row],[preço unitário]]*Tabela23[[#This Row],[Qtd]],"")</f>
        <v/>
      </c>
      <c r="M113" s="90"/>
    </row>
    <row r="114" spans="1:13" x14ac:dyDescent="0.3">
      <c r="A114" s="98"/>
      <c r="B114" s="99"/>
      <c r="C114" s="100" t="str">
        <f>IFERROR(VLOOKUP(Tabela22[[#This Row],[Produto]],produtos,3,0),"")</f>
        <v/>
      </c>
      <c r="D114" s="101" t="str">
        <f>IFERROR(Tabela22[[#This Row],[preço unitário]]*Tabela22[[#This Row],[Qtd]],"")</f>
        <v/>
      </c>
      <c r="F114" s="98"/>
      <c r="G114" s="98"/>
      <c r="H114" s="100" t="str">
        <f>IFERROR(VLOOKUP(Tabela23[[#This Row],[Produto]],produtos,5,0),"")</f>
        <v/>
      </c>
      <c r="I114" s="101" t="str">
        <f>IFERROR(Tabela23[[#This Row],[preço unitário]]*Tabela23[[#This Row],[Qtd]],"")</f>
        <v/>
      </c>
      <c r="M114" s="90"/>
    </row>
    <row r="115" spans="1:13" x14ac:dyDescent="0.3">
      <c r="A115" s="98"/>
      <c r="B115" s="99"/>
      <c r="C115" s="100" t="str">
        <f>IFERROR(VLOOKUP(Tabela22[[#This Row],[Produto]],produtos,3,0),"")</f>
        <v/>
      </c>
      <c r="D115" s="101" t="str">
        <f>IFERROR(Tabela22[[#This Row],[preço unitário]]*Tabela22[[#This Row],[Qtd]],"")</f>
        <v/>
      </c>
      <c r="F115" s="98"/>
      <c r="G115" s="98"/>
      <c r="H115" s="100" t="str">
        <f>IFERROR(VLOOKUP(Tabela23[[#This Row],[Produto]],produtos,5,0),"")</f>
        <v/>
      </c>
      <c r="I115" s="101" t="str">
        <f>IFERROR(Tabela23[[#This Row],[preço unitário]]*Tabela23[[#This Row],[Qtd]],"")</f>
        <v/>
      </c>
      <c r="M115" s="90"/>
    </row>
    <row r="116" spans="1:13" x14ac:dyDescent="0.3">
      <c r="A116" s="98"/>
      <c r="B116" s="99"/>
      <c r="C116" s="100" t="str">
        <f>IFERROR(VLOOKUP(Tabela22[[#This Row],[Produto]],produtos,3,0),"")</f>
        <v/>
      </c>
      <c r="D116" s="101" t="str">
        <f>IFERROR(Tabela22[[#This Row],[preço unitário]]*Tabela22[[#This Row],[Qtd]],"")</f>
        <v/>
      </c>
      <c r="F116" s="98"/>
      <c r="G116" s="98"/>
      <c r="H116" s="100" t="str">
        <f>IFERROR(VLOOKUP(Tabela23[[#This Row],[Produto]],produtos,5,0),"")</f>
        <v/>
      </c>
      <c r="I116" s="101" t="str">
        <f>IFERROR(Tabela23[[#This Row],[preço unitário]]*Tabela23[[#This Row],[Qtd]],"")</f>
        <v/>
      </c>
      <c r="M116" s="90"/>
    </row>
    <row r="117" spans="1:13" x14ac:dyDescent="0.3">
      <c r="A117" s="98"/>
      <c r="B117" s="99"/>
      <c r="C117" s="100" t="str">
        <f>IFERROR(VLOOKUP(Tabela22[[#This Row],[Produto]],produtos,3,0),"")</f>
        <v/>
      </c>
      <c r="D117" s="101" t="str">
        <f>IFERROR(Tabela22[[#This Row],[preço unitário]]*Tabela22[[#This Row],[Qtd]],"")</f>
        <v/>
      </c>
      <c r="F117" s="98"/>
      <c r="G117" s="98"/>
      <c r="H117" s="100" t="str">
        <f>IFERROR(VLOOKUP(Tabela23[[#This Row],[Produto]],produtos,5,0),"")</f>
        <v/>
      </c>
      <c r="I117" s="101" t="str">
        <f>IFERROR(Tabela23[[#This Row],[preço unitário]]*Tabela23[[#This Row],[Qtd]],"")</f>
        <v/>
      </c>
      <c r="M117" s="90"/>
    </row>
    <row r="118" spans="1:13" x14ac:dyDescent="0.3">
      <c r="A118" s="98"/>
      <c r="B118" s="99"/>
      <c r="C118" s="100" t="str">
        <f>IFERROR(VLOOKUP(Tabela22[[#This Row],[Produto]],produtos,3,0),"")</f>
        <v/>
      </c>
      <c r="D118" s="101" t="str">
        <f>IFERROR(Tabela22[[#This Row],[preço unitário]]*Tabela22[[#This Row],[Qtd]],"")</f>
        <v/>
      </c>
      <c r="F118" s="98"/>
      <c r="G118" s="98"/>
      <c r="H118" s="100" t="str">
        <f>IFERROR(VLOOKUP(Tabela23[[#This Row],[Produto]],produtos,5,0),"")</f>
        <v/>
      </c>
      <c r="I118" s="101" t="str">
        <f>IFERROR(Tabela23[[#This Row],[preço unitário]]*Tabela23[[#This Row],[Qtd]],"")</f>
        <v/>
      </c>
      <c r="M118" s="90"/>
    </row>
    <row r="119" spans="1:13" x14ac:dyDescent="0.3">
      <c r="A119" s="98"/>
      <c r="B119" s="99"/>
      <c r="C119" s="100" t="str">
        <f>IFERROR(VLOOKUP(Tabela22[[#This Row],[Produto]],produtos,3,0),"")</f>
        <v/>
      </c>
      <c r="D119" s="101" t="str">
        <f>IFERROR(Tabela22[[#This Row],[preço unitário]]*Tabela22[[#This Row],[Qtd]],"")</f>
        <v/>
      </c>
      <c r="F119" s="98"/>
      <c r="G119" s="98"/>
      <c r="H119" s="100" t="str">
        <f>IFERROR(VLOOKUP(Tabela23[[#This Row],[Produto]],produtos,5,0),"")</f>
        <v/>
      </c>
      <c r="I119" s="101" t="str">
        <f>IFERROR(Tabela23[[#This Row],[preço unitário]]*Tabela23[[#This Row],[Qtd]],"")</f>
        <v/>
      </c>
      <c r="M119" s="90"/>
    </row>
    <row r="120" spans="1:13" x14ac:dyDescent="0.3">
      <c r="A120" s="98"/>
      <c r="B120" s="99"/>
      <c r="C120" s="100" t="str">
        <f>IFERROR(VLOOKUP(Tabela22[[#This Row],[Produto]],produtos,3,0),"")</f>
        <v/>
      </c>
      <c r="D120" s="101" t="str">
        <f>IFERROR(Tabela22[[#This Row],[preço unitário]]*Tabela22[[#This Row],[Qtd]],"")</f>
        <v/>
      </c>
      <c r="F120" s="98"/>
      <c r="G120" s="98"/>
      <c r="H120" s="100" t="str">
        <f>IFERROR(VLOOKUP(Tabela23[[#This Row],[Produto]],produtos,5,0),"")</f>
        <v/>
      </c>
      <c r="I120" s="101" t="str">
        <f>IFERROR(Tabela23[[#This Row],[preço unitário]]*Tabela23[[#This Row],[Qtd]],"")</f>
        <v/>
      </c>
      <c r="M120" s="90"/>
    </row>
    <row r="121" spans="1:13" x14ac:dyDescent="0.3">
      <c r="A121" s="98"/>
      <c r="B121" s="99"/>
      <c r="C121" s="100" t="str">
        <f>IFERROR(VLOOKUP(Tabela22[[#This Row],[Produto]],produtos,3,0),"")</f>
        <v/>
      </c>
      <c r="D121" s="101" t="str">
        <f>IFERROR(Tabela22[[#This Row],[preço unitário]]*Tabela22[[#This Row],[Qtd]],"")</f>
        <v/>
      </c>
      <c r="F121" s="98"/>
      <c r="G121" s="98"/>
      <c r="H121" s="100" t="str">
        <f>IFERROR(VLOOKUP(Tabela23[[#This Row],[Produto]],produtos,5,0),"")</f>
        <v/>
      </c>
      <c r="I121" s="101" t="str">
        <f>IFERROR(Tabela23[[#This Row],[preço unitário]]*Tabela23[[#This Row],[Qtd]],"")</f>
        <v/>
      </c>
      <c r="M121" s="90"/>
    </row>
    <row r="122" spans="1:13" x14ac:dyDescent="0.3">
      <c r="A122" s="98"/>
      <c r="B122" s="99"/>
      <c r="C122" s="100" t="str">
        <f>IFERROR(VLOOKUP(Tabela22[[#This Row],[Produto]],produtos,3,0),"")</f>
        <v/>
      </c>
      <c r="D122" s="101" t="str">
        <f>IFERROR(Tabela22[[#This Row],[preço unitário]]*Tabela22[[#This Row],[Qtd]],"")</f>
        <v/>
      </c>
      <c r="F122" s="98"/>
      <c r="G122" s="98"/>
      <c r="H122" s="100" t="str">
        <f>IFERROR(VLOOKUP(Tabela23[[#This Row],[Produto]],produtos,5,0),"")</f>
        <v/>
      </c>
      <c r="I122" s="101" t="str">
        <f>IFERROR(Tabela23[[#This Row],[preço unitário]]*Tabela23[[#This Row],[Qtd]],"")</f>
        <v/>
      </c>
      <c r="M122" s="90"/>
    </row>
    <row r="123" spans="1:13" x14ac:dyDescent="0.3">
      <c r="A123" s="98"/>
      <c r="B123" s="99"/>
      <c r="C123" s="100" t="str">
        <f>IFERROR(VLOOKUP(Tabela22[[#This Row],[Produto]],produtos,3,0),"")</f>
        <v/>
      </c>
      <c r="D123" s="101" t="str">
        <f>IFERROR(Tabela22[[#This Row],[preço unitário]]*Tabela22[[#This Row],[Qtd]],"")</f>
        <v/>
      </c>
      <c r="F123" s="98"/>
      <c r="G123" s="98"/>
      <c r="H123" s="100" t="str">
        <f>IFERROR(VLOOKUP(Tabela23[[#This Row],[Produto]],produtos,5,0),"")</f>
        <v/>
      </c>
      <c r="I123" s="101" t="str">
        <f>IFERROR(Tabela23[[#This Row],[preço unitário]]*Tabela23[[#This Row],[Qtd]],"")</f>
        <v/>
      </c>
      <c r="M123" s="90"/>
    </row>
    <row r="124" spans="1:13" x14ac:dyDescent="0.3">
      <c r="A124" s="98"/>
      <c r="B124" s="99"/>
      <c r="C124" s="100" t="str">
        <f>IFERROR(VLOOKUP(Tabela22[[#This Row],[Produto]],produtos,3,0),"")</f>
        <v/>
      </c>
      <c r="D124" s="101" t="str">
        <f>IFERROR(Tabela22[[#This Row],[preço unitário]]*Tabela22[[#This Row],[Qtd]],"")</f>
        <v/>
      </c>
      <c r="F124" s="98"/>
      <c r="G124" s="98"/>
      <c r="H124" s="100" t="str">
        <f>IFERROR(VLOOKUP(Tabela23[[#This Row],[Produto]],produtos,5,0),"")</f>
        <v/>
      </c>
      <c r="I124" s="101" t="str">
        <f>IFERROR(Tabela23[[#This Row],[preço unitário]]*Tabela23[[#This Row],[Qtd]],"")</f>
        <v/>
      </c>
      <c r="M124" s="90"/>
    </row>
    <row r="125" spans="1:13" x14ac:dyDescent="0.3">
      <c r="A125" s="98"/>
      <c r="B125" s="99"/>
      <c r="C125" s="100" t="str">
        <f>IFERROR(VLOOKUP(Tabela22[[#This Row],[Produto]],produtos,3,0),"")</f>
        <v/>
      </c>
      <c r="D125" s="101" t="str">
        <f>IFERROR(Tabela22[[#This Row],[preço unitário]]*Tabela22[[#This Row],[Qtd]],"")</f>
        <v/>
      </c>
      <c r="F125" s="98"/>
      <c r="G125" s="98"/>
      <c r="H125" s="100" t="str">
        <f>IFERROR(VLOOKUP(Tabela23[[#This Row],[Produto]],produtos,5,0),"")</f>
        <v/>
      </c>
      <c r="I125" s="101" t="str">
        <f>IFERROR(Tabela23[[#This Row],[preço unitário]]*Tabela23[[#This Row],[Qtd]],"")</f>
        <v/>
      </c>
      <c r="M125" s="90"/>
    </row>
    <row r="126" spans="1:13" x14ac:dyDescent="0.3">
      <c r="A126" s="98"/>
      <c r="B126" s="99"/>
      <c r="C126" s="100" t="str">
        <f>IFERROR(VLOOKUP(Tabela22[[#This Row],[Produto]],produtos,3,0),"")</f>
        <v/>
      </c>
      <c r="D126" s="101" t="str">
        <f>IFERROR(Tabela22[[#This Row],[preço unitário]]*Tabela22[[#This Row],[Qtd]],"")</f>
        <v/>
      </c>
      <c r="F126" s="98"/>
      <c r="G126" s="98"/>
      <c r="H126" s="100" t="str">
        <f>IFERROR(VLOOKUP(Tabela23[[#This Row],[Produto]],produtos,5,0),"")</f>
        <v/>
      </c>
      <c r="I126" s="101" t="str">
        <f>IFERROR(Tabela23[[#This Row],[preço unitário]]*Tabela23[[#This Row],[Qtd]],"")</f>
        <v/>
      </c>
      <c r="M126" s="90"/>
    </row>
    <row r="127" spans="1:13" x14ac:dyDescent="0.3">
      <c r="A127" s="98"/>
      <c r="B127" s="99"/>
      <c r="C127" s="100" t="str">
        <f>IFERROR(VLOOKUP(Tabela22[[#This Row],[Produto]],produtos,3,0),"")</f>
        <v/>
      </c>
      <c r="D127" s="101" t="str">
        <f>IFERROR(Tabela22[[#This Row],[preço unitário]]*Tabela22[[#This Row],[Qtd]],"")</f>
        <v/>
      </c>
      <c r="F127" s="98"/>
      <c r="G127" s="98"/>
      <c r="H127" s="100" t="str">
        <f>IFERROR(VLOOKUP(Tabela23[[#This Row],[Produto]],produtos,5,0),"")</f>
        <v/>
      </c>
      <c r="I127" s="101" t="str">
        <f>IFERROR(Tabela23[[#This Row],[preço unitário]]*Tabela23[[#This Row],[Qtd]],"")</f>
        <v/>
      </c>
      <c r="M127" s="90"/>
    </row>
    <row r="128" spans="1:13" x14ac:dyDescent="0.3">
      <c r="A128" s="98"/>
      <c r="B128" s="99"/>
      <c r="C128" s="100" t="str">
        <f>IFERROR(VLOOKUP(Tabela22[[#This Row],[Produto]],produtos,3,0),"")</f>
        <v/>
      </c>
      <c r="D128" s="101" t="str">
        <f>IFERROR(Tabela22[[#This Row],[preço unitário]]*Tabela22[[#This Row],[Qtd]],"")</f>
        <v/>
      </c>
      <c r="F128" s="98"/>
      <c r="G128" s="98"/>
      <c r="H128" s="100" t="str">
        <f>IFERROR(VLOOKUP(Tabela23[[#This Row],[Produto]],produtos,5,0),"")</f>
        <v/>
      </c>
      <c r="I128" s="101" t="str">
        <f>IFERROR(Tabela23[[#This Row],[preço unitário]]*Tabela23[[#This Row],[Qtd]],"")</f>
        <v/>
      </c>
      <c r="M128" s="90"/>
    </row>
    <row r="129" spans="1:13" x14ac:dyDescent="0.3">
      <c r="A129" s="98"/>
      <c r="B129" s="99"/>
      <c r="C129" s="100" t="str">
        <f>IFERROR(VLOOKUP(Tabela22[[#This Row],[Produto]],produtos,3,0),"")</f>
        <v/>
      </c>
      <c r="D129" s="101" t="str">
        <f>IFERROR(Tabela22[[#This Row],[preço unitário]]*Tabela22[[#This Row],[Qtd]],"")</f>
        <v/>
      </c>
      <c r="F129" s="98"/>
      <c r="G129" s="98"/>
      <c r="H129" s="100" t="str">
        <f>IFERROR(VLOOKUP(Tabela23[[#This Row],[Produto]],produtos,5,0),"")</f>
        <v/>
      </c>
      <c r="I129" s="101" t="str">
        <f>IFERROR(Tabela23[[#This Row],[preço unitário]]*Tabela23[[#This Row],[Qtd]],"")</f>
        <v/>
      </c>
      <c r="M129" s="90"/>
    </row>
    <row r="130" spans="1:13" x14ac:dyDescent="0.3">
      <c r="A130" s="98"/>
      <c r="B130" s="99"/>
      <c r="C130" s="100" t="str">
        <f>IFERROR(VLOOKUP(Tabela22[[#This Row],[Produto]],produtos,3,0),"")</f>
        <v/>
      </c>
      <c r="D130" s="101" t="str">
        <f>IFERROR(Tabela22[[#This Row],[preço unitário]]*Tabela22[[#This Row],[Qtd]],"")</f>
        <v/>
      </c>
      <c r="F130" s="98"/>
      <c r="G130" s="98"/>
      <c r="H130" s="100" t="str">
        <f>IFERROR(VLOOKUP(Tabela23[[#This Row],[Produto]],produtos,5,0),"")</f>
        <v/>
      </c>
      <c r="I130" s="101" t="str">
        <f>IFERROR(Tabela23[[#This Row],[preço unitário]]*Tabela23[[#This Row],[Qtd]],"")</f>
        <v/>
      </c>
      <c r="M130" s="90"/>
    </row>
    <row r="131" spans="1:13" x14ac:dyDescent="0.3">
      <c r="A131" s="98"/>
      <c r="B131" s="99"/>
      <c r="C131" s="100" t="str">
        <f>IFERROR(VLOOKUP(Tabela22[[#This Row],[Produto]],produtos,3,0),"")</f>
        <v/>
      </c>
      <c r="D131" s="101" t="str">
        <f>IFERROR(Tabela22[[#This Row],[preço unitário]]*Tabela22[[#This Row],[Qtd]],"")</f>
        <v/>
      </c>
      <c r="F131" s="98"/>
      <c r="G131" s="98"/>
      <c r="H131" s="100" t="str">
        <f>IFERROR(VLOOKUP(Tabela23[[#This Row],[Produto]],produtos,5,0),"")</f>
        <v/>
      </c>
      <c r="I131" s="101" t="str">
        <f>IFERROR(Tabela23[[#This Row],[preço unitário]]*Tabela23[[#This Row],[Qtd]],"")</f>
        <v/>
      </c>
      <c r="M131" s="90"/>
    </row>
    <row r="132" spans="1:13" x14ac:dyDescent="0.3">
      <c r="A132" s="98"/>
      <c r="B132" s="99"/>
      <c r="C132" s="100" t="str">
        <f>IFERROR(VLOOKUP(Tabela22[[#This Row],[Produto]],produtos,3,0),"")</f>
        <v/>
      </c>
      <c r="D132" s="101" t="str">
        <f>IFERROR(Tabela22[[#This Row],[preço unitário]]*Tabela22[[#This Row],[Qtd]],"")</f>
        <v/>
      </c>
      <c r="F132" s="98"/>
      <c r="G132" s="98"/>
      <c r="H132" s="100" t="str">
        <f>IFERROR(VLOOKUP(Tabela23[[#This Row],[Produto]],produtos,5,0),"")</f>
        <v/>
      </c>
      <c r="I132" s="101" t="str">
        <f>IFERROR(Tabela23[[#This Row],[preço unitário]]*Tabela23[[#This Row],[Qtd]],"")</f>
        <v/>
      </c>
      <c r="M132" s="90"/>
    </row>
    <row r="133" spans="1:13" x14ac:dyDescent="0.3">
      <c r="A133" s="98"/>
      <c r="B133" s="99"/>
      <c r="C133" s="100" t="str">
        <f>IFERROR(VLOOKUP(Tabela22[[#This Row],[Produto]],produtos,3,0),"")</f>
        <v/>
      </c>
      <c r="D133" s="101" t="str">
        <f>IFERROR(Tabela22[[#This Row],[preço unitário]]*Tabela22[[#This Row],[Qtd]],"")</f>
        <v/>
      </c>
      <c r="F133" s="98"/>
      <c r="G133" s="98"/>
      <c r="H133" s="100" t="str">
        <f>IFERROR(VLOOKUP(Tabela23[[#This Row],[Produto]],produtos,5,0),"")</f>
        <v/>
      </c>
      <c r="I133" s="101" t="str">
        <f>IFERROR(Tabela23[[#This Row],[preço unitário]]*Tabela23[[#This Row],[Qtd]],"")</f>
        <v/>
      </c>
      <c r="M133" s="90"/>
    </row>
    <row r="134" spans="1:13" x14ac:dyDescent="0.3">
      <c r="A134" s="98"/>
      <c r="B134" s="99"/>
      <c r="C134" s="100" t="str">
        <f>IFERROR(VLOOKUP(Tabela22[[#This Row],[Produto]],produtos,3,0),"")</f>
        <v/>
      </c>
      <c r="D134" s="101" t="str">
        <f>IFERROR(Tabela22[[#This Row],[preço unitário]]*Tabela22[[#This Row],[Qtd]],"")</f>
        <v/>
      </c>
      <c r="F134" s="98"/>
      <c r="G134" s="98"/>
      <c r="H134" s="100" t="str">
        <f>IFERROR(VLOOKUP(Tabela23[[#This Row],[Produto]],produtos,5,0),"")</f>
        <v/>
      </c>
      <c r="I134" s="101" t="str">
        <f>IFERROR(Tabela23[[#This Row],[preço unitário]]*Tabela23[[#This Row],[Qtd]],"")</f>
        <v/>
      </c>
      <c r="M134" s="90"/>
    </row>
    <row r="135" spans="1:13" x14ac:dyDescent="0.3">
      <c r="A135" s="98"/>
      <c r="B135" s="99"/>
      <c r="C135" s="100" t="str">
        <f>IFERROR(VLOOKUP(Tabela22[[#This Row],[Produto]],produtos,3,0),"")</f>
        <v/>
      </c>
      <c r="D135" s="101" t="str">
        <f>IFERROR(Tabela22[[#This Row],[preço unitário]]*Tabela22[[#This Row],[Qtd]],"")</f>
        <v/>
      </c>
      <c r="F135" s="98"/>
      <c r="G135" s="98"/>
      <c r="H135" s="100" t="str">
        <f>IFERROR(VLOOKUP(Tabela23[[#This Row],[Produto]],produtos,5,0),"")</f>
        <v/>
      </c>
      <c r="I135" s="101" t="str">
        <f>IFERROR(Tabela23[[#This Row],[preço unitário]]*Tabela23[[#This Row],[Qtd]],"")</f>
        <v/>
      </c>
      <c r="M135" s="90"/>
    </row>
    <row r="136" spans="1:13" x14ac:dyDescent="0.3">
      <c r="A136" s="98"/>
      <c r="B136" s="99"/>
      <c r="C136" s="100" t="str">
        <f>IFERROR(VLOOKUP(Tabela22[[#This Row],[Produto]],produtos,3,0),"")</f>
        <v/>
      </c>
      <c r="D136" s="101" t="str">
        <f>IFERROR(Tabela22[[#This Row],[preço unitário]]*Tabela22[[#This Row],[Qtd]],"")</f>
        <v/>
      </c>
      <c r="F136" s="98"/>
      <c r="G136" s="98"/>
      <c r="H136" s="100" t="str">
        <f>IFERROR(VLOOKUP(Tabela23[[#This Row],[Produto]],produtos,5,0),"")</f>
        <v/>
      </c>
      <c r="I136" s="101" t="str">
        <f>IFERROR(Tabela23[[#This Row],[preço unitário]]*Tabela23[[#This Row],[Qtd]],"")</f>
        <v/>
      </c>
      <c r="M136" s="90"/>
    </row>
    <row r="137" spans="1:13" x14ac:dyDescent="0.3">
      <c r="A137" s="98"/>
      <c r="B137" s="99"/>
      <c r="C137" s="100" t="str">
        <f>IFERROR(VLOOKUP(Tabela22[[#This Row],[Produto]],produtos,3,0),"")</f>
        <v/>
      </c>
      <c r="D137" s="101" t="str">
        <f>IFERROR(Tabela22[[#This Row],[preço unitário]]*Tabela22[[#This Row],[Qtd]],"")</f>
        <v/>
      </c>
      <c r="F137" s="98"/>
      <c r="G137" s="98"/>
      <c r="H137" s="100" t="str">
        <f>IFERROR(VLOOKUP(Tabela23[[#This Row],[Produto]],produtos,5,0),"")</f>
        <v/>
      </c>
      <c r="I137" s="101" t="str">
        <f>IFERROR(Tabela23[[#This Row],[preço unitário]]*Tabela23[[#This Row],[Qtd]],"")</f>
        <v/>
      </c>
      <c r="M137" s="90"/>
    </row>
    <row r="138" spans="1:13" x14ac:dyDescent="0.3">
      <c r="A138" s="98"/>
      <c r="B138" s="99"/>
      <c r="C138" s="100" t="str">
        <f>IFERROR(VLOOKUP(Tabela22[[#This Row],[Produto]],produtos,3,0),"")</f>
        <v/>
      </c>
      <c r="D138" s="101" t="str">
        <f>IFERROR(Tabela22[[#This Row],[preço unitário]]*Tabela22[[#This Row],[Qtd]],"")</f>
        <v/>
      </c>
      <c r="F138" s="98"/>
      <c r="G138" s="98"/>
      <c r="H138" s="100" t="str">
        <f>IFERROR(VLOOKUP(Tabela23[[#This Row],[Produto]],produtos,5,0),"")</f>
        <v/>
      </c>
      <c r="I138" s="101" t="str">
        <f>IFERROR(Tabela23[[#This Row],[preço unitário]]*Tabela23[[#This Row],[Qtd]],"")</f>
        <v/>
      </c>
      <c r="M138" s="90"/>
    </row>
    <row r="139" spans="1:13" x14ac:dyDescent="0.3">
      <c r="A139" s="98"/>
      <c r="B139" s="99"/>
      <c r="C139" s="100" t="str">
        <f>IFERROR(VLOOKUP(Tabela22[[#This Row],[Produto]],produtos,3,0),"")</f>
        <v/>
      </c>
      <c r="D139" s="101" t="str">
        <f>IFERROR(Tabela22[[#This Row],[preço unitário]]*Tabela22[[#This Row],[Qtd]],"")</f>
        <v/>
      </c>
      <c r="F139" s="98"/>
      <c r="G139" s="98"/>
      <c r="H139" s="100" t="str">
        <f>IFERROR(VLOOKUP(Tabela23[[#This Row],[Produto]],produtos,5,0),"")</f>
        <v/>
      </c>
      <c r="I139" s="101" t="str">
        <f>IFERROR(Tabela23[[#This Row],[preço unitário]]*Tabela23[[#This Row],[Qtd]],"")</f>
        <v/>
      </c>
      <c r="M139" s="90"/>
    </row>
    <row r="140" spans="1:13" x14ac:dyDescent="0.3">
      <c r="A140" s="98"/>
      <c r="B140" s="99"/>
      <c r="C140" s="100" t="str">
        <f>IFERROR(VLOOKUP(Tabela22[[#This Row],[Produto]],produtos,3,0),"")</f>
        <v/>
      </c>
      <c r="D140" s="101" t="str">
        <f>IFERROR(Tabela22[[#This Row],[preço unitário]]*Tabela22[[#This Row],[Qtd]],"")</f>
        <v/>
      </c>
      <c r="F140" s="98"/>
      <c r="G140" s="98"/>
      <c r="H140" s="100" t="str">
        <f>IFERROR(VLOOKUP(Tabela23[[#This Row],[Produto]],produtos,5,0),"")</f>
        <v/>
      </c>
      <c r="I140" s="101" t="str">
        <f>IFERROR(Tabela23[[#This Row],[preço unitário]]*Tabela23[[#This Row],[Qtd]],"")</f>
        <v/>
      </c>
      <c r="M140" s="90"/>
    </row>
    <row r="141" spans="1:13" x14ac:dyDescent="0.3">
      <c r="A141" s="98"/>
      <c r="B141" s="99"/>
      <c r="C141" s="100" t="str">
        <f>IFERROR(VLOOKUP(Tabela22[[#This Row],[Produto]],produtos,3,0),"")</f>
        <v/>
      </c>
      <c r="D141" s="101" t="str">
        <f>IFERROR(Tabela22[[#This Row],[preço unitário]]*Tabela22[[#This Row],[Qtd]],"")</f>
        <v/>
      </c>
      <c r="F141" s="98"/>
      <c r="G141" s="98"/>
      <c r="H141" s="100" t="str">
        <f>IFERROR(VLOOKUP(Tabela23[[#This Row],[Produto]],produtos,5,0),"")</f>
        <v/>
      </c>
      <c r="I141" s="101" t="str">
        <f>IFERROR(Tabela23[[#This Row],[preço unitário]]*Tabela23[[#This Row],[Qtd]],"")</f>
        <v/>
      </c>
      <c r="M141" s="90"/>
    </row>
    <row r="142" spans="1:13" x14ac:dyDescent="0.3">
      <c r="A142" s="98"/>
      <c r="B142" s="99"/>
      <c r="C142" s="100" t="str">
        <f>IFERROR(VLOOKUP(Tabela22[[#This Row],[Produto]],produtos,3,0),"")</f>
        <v/>
      </c>
      <c r="D142" s="101" t="str">
        <f>IFERROR(Tabela22[[#This Row],[preço unitário]]*Tabela22[[#This Row],[Qtd]],"")</f>
        <v/>
      </c>
      <c r="F142" s="98"/>
      <c r="G142" s="98"/>
      <c r="H142" s="100" t="str">
        <f>IFERROR(VLOOKUP(Tabela23[[#This Row],[Produto]],produtos,5,0),"")</f>
        <v/>
      </c>
      <c r="I142" s="101" t="str">
        <f>IFERROR(Tabela23[[#This Row],[preço unitário]]*Tabela23[[#This Row],[Qtd]],"")</f>
        <v/>
      </c>
      <c r="M142" s="90"/>
    </row>
    <row r="143" spans="1:13" x14ac:dyDescent="0.3">
      <c r="A143" s="98"/>
      <c r="B143" s="99"/>
      <c r="C143" s="100" t="str">
        <f>IFERROR(VLOOKUP(Tabela22[[#This Row],[Produto]],produtos,3,0),"")</f>
        <v/>
      </c>
      <c r="D143" s="101" t="str">
        <f>IFERROR(Tabela22[[#This Row],[preço unitário]]*Tabela22[[#This Row],[Qtd]],"")</f>
        <v/>
      </c>
      <c r="F143" s="98"/>
      <c r="G143" s="98"/>
      <c r="H143" s="100" t="str">
        <f>IFERROR(VLOOKUP(Tabela23[[#This Row],[Produto]],produtos,5,0),"")</f>
        <v/>
      </c>
      <c r="I143" s="101" t="str">
        <f>IFERROR(Tabela23[[#This Row],[preço unitário]]*Tabela23[[#This Row],[Qtd]],"")</f>
        <v/>
      </c>
      <c r="M143" s="90"/>
    </row>
    <row r="144" spans="1:13" x14ac:dyDescent="0.3">
      <c r="A144" s="98"/>
      <c r="B144" s="99"/>
      <c r="C144" s="100" t="str">
        <f>IFERROR(VLOOKUP(Tabela22[[#This Row],[Produto]],produtos,3,0),"")</f>
        <v/>
      </c>
      <c r="D144" s="101" t="str">
        <f>IFERROR(Tabela22[[#This Row],[preço unitário]]*Tabela22[[#This Row],[Qtd]],"")</f>
        <v/>
      </c>
      <c r="F144" s="98"/>
      <c r="G144" s="98"/>
      <c r="H144" s="100" t="str">
        <f>IFERROR(VLOOKUP(Tabela23[[#This Row],[Produto]],produtos,5,0),"")</f>
        <v/>
      </c>
      <c r="I144" s="101" t="str">
        <f>IFERROR(Tabela23[[#This Row],[preço unitário]]*Tabela23[[#This Row],[Qtd]],"")</f>
        <v/>
      </c>
      <c r="M144" s="90"/>
    </row>
    <row r="145" spans="1:13" x14ac:dyDescent="0.3">
      <c r="A145" s="98"/>
      <c r="B145" s="99"/>
      <c r="C145" s="100" t="str">
        <f>IFERROR(VLOOKUP(Tabela22[[#This Row],[Produto]],produtos,3,0),"")</f>
        <v/>
      </c>
      <c r="D145" s="101" t="str">
        <f>IFERROR(Tabela22[[#This Row],[preço unitário]]*Tabela22[[#This Row],[Qtd]],"")</f>
        <v/>
      </c>
      <c r="F145" s="98"/>
      <c r="G145" s="98"/>
      <c r="H145" s="100" t="str">
        <f>IFERROR(VLOOKUP(Tabela23[[#This Row],[Produto]],produtos,5,0),"")</f>
        <v/>
      </c>
      <c r="I145" s="101" t="str">
        <f>IFERROR(Tabela23[[#This Row],[preço unitário]]*Tabela23[[#This Row],[Qtd]],"")</f>
        <v/>
      </c>
      <c r="M145" s="90"/>
    </row>
    <row r="146" spans="1:13" x14ac:dyDescent="0.3">
      <c r="A146" s="98"/>
      <c r="B146" s="99"/>
      <c r="C146" s="100" t="str">
        <f>IFERROR(VLOOKUP(Tabela22[[#This Row],[Produto]],produtos,3,0),"")</f>
        <v/>
      </c>
      <c r="D146" s="101" t="str">
        <f>IFERROR(Tabela22[[#This Row],[preço unitário]]*Tabela22[[#This Row],[Qtd]],"")</f>
        <v/>
      </c>
      <c r="F146" s="98"/>
      <c r="G146" s="98"/>
      <c r="H146" s="100" t="str">
        <f>IFERROR(VLOOKUP(Tabela23[[#This Row],[Produto]],produtos,5,0),"")</f>
        <v/>
      </c>
      <c r="I146" s="101" t="str">
        <f>IFERROR(Tabela23[[#This Row],[preço unitário]]*Tabela23[[#This Row],[Qtd]],"")</f>
        <v/>
      </c>
      <c r="M146" s="90"/>
    </row>
    <row r="147" spans="1:13" x14ac:dyDescent="0.3">
      <c r="A147" s="98"/>
      <c r="B147" s="99"/>
      <c r="C147" s="100" t="str">
        <f>IFERROR(VLOOKUP(Tabela22[[#This Row],[Produto]],produtos,3,0),"")</f>
        <v/>
      </c>
      <c r="D147" s="101" t="str">
        <f>IFERROR(Tabela22[[#This Row],[preço unitário]]*Tabela22[[#This Row],[Qtd]],"")</f>
        <v/>
      </c>
      <c r="F147" s="98"/>
      <c r="G147" s="98"/>
      <c r="H147" s="100" t="str">
        <f>IFERROR(VLOOKUP(Tabela23[[#This Row],[Produto]],produtos,5,0),"")</f>
        <v/>
      </c>
      <c r="I147" s="101" t="str">
        <f>IFERROR(Tabela23[[#This Row],[preço unitário]]*Tabela23[[#This Row],[Qtd]],"")</f>
        <v/>
      </c>
      <c r="M147" s="90"/>
    </row>
    <row r="148" spans="1:13" x14ac:dyDescent="0.3">
      <c r="A148" s="98"/>
      <c r="B148" s="99"/>
      <c r="C148" s="100" t="str">
        <f>IFERROR(VLOOKUP(Tabela22[[#This Row],[Produto]],produtos,3,0),"")</f>
        <v/>
      </c>
      <c r="D148" s="101" t="str">
        <f>IFERROR(Tabela22[[#This Row],[preço unitário]]*Tabela22[[#This Row],[Qtd]],"")</f>
        <v/>
      </c>
      <c r="F148" s="98"/>
      <c r="G148" s="98"/>
      <c r="H148" s="100" t="str">
        <f>IFERROR(VLOOKUP(Tabela23[[#This Row],[Produto]],produtos,5,0),"")</f>
        <v/>
      </c>
      <c r="I148" s="101" t="str">
        <f>IFERROR(Tabela23[[#This Row],[preço unitário]]*Tabela23[[#This Row],[Qtd]],"")</f>
        <v/>
      </c>
      <c r="M148" s="90"/>
    </row>
    <row r="149" spans="1:13" x14ac:dyDescent="0.3">
      <c r="A149" s="98"/>
      <c r="B149" s="99"/>
      <c r="C149" s="100" t="str">
        <f>IFERROR(VLOOKUP(Tabela22[[#This Row],[Produto]],produtos,3,0),"")</f>
        <v/>
      </c>
      <c r="D149" s="101" t="str">
        <f>IFERROR(Tabela22[[#This Row],[preço unitário]]*Tabela22[[#This Row],[Qtd]],"")</f>
        <v/>
      </c>
      <c r="F149" s="98"/>
      <c r="G149" s="98"/>
      <c r="H149" s="100" t="str">
        <f>IFERROR(VLOOKUP(Tabela23[[#This Row],[Produto]],produtos,5,0),"")</f>
        <v/>
      </c>
      <c r="I149" s="101" t="str">
        <f>IFERROR(Tabela23[[#This Row],[preço unitário]]*Tabela23[[#This Row],[Qtd]],"")</f>
        <v/>
      </c>
      <c r="M149" s="90"/>
    </row>
    <row r="150" spans="1:13" x14ac:dyDescent="0.3">
      <c r="A150" s="98"/>
      <c r="B150" s="99"/>
      <c r="C150" s="100" t="str">
        <f>IFERROR(VLOOKUP(Tabela22[[#This Row],[Produto]],produtos,3,0),"")</f>
        <v/>
      </c>
      <c r="D150" s="101" t="str">
        <f>IFERROR(Tabela22[[#This Row],[preço unitário]]*Tabela22[[#This Row],[Qtd]],"")</f>
        <v/>
      </c>
      <c r="F150" s="98"/>
      <c r="G150" s="98"/>
      <c r="H150" s="100" t="str">
        <f>IFERROR(VLOOKUP(Tabela23[[#This Row],[Produto]],produtos,5,0),"")</f>
        <v/>
      </c>
      <c r="I150" s="101" t="str">
        <f>IFERROR(Tabela23[[#This Row],[preço unitário]]*Tabela23[[#This Row],[Qtd]],"")</f>
        <v/>
      </c>
      <c r="M150" s="90"/>
    </row>
    <row r="151" spans="1:13" x14ac:dyDescent="0.3">
      <c r="A151" s="98"/>
      <c r="B151" s="99"/>
      <c r="C151" s="100" t="str">
        <f>IFERROR(VLOOKUP(Tabela22[[#This Row],[Produto]],produtos,3,0),"")</f>
        <v/>
      </c>
      <c r="D151" s="101" t="str">
        <f>IFERROR(Tabela22[[#This Row],[preço unitário]]*Tabela22[[#This Row],[Qtd]],"")</f>
        <v/>
      </c>
      <c r="F151" s="98"/>
      <c r="G151" s="98"/>
      <c r="H151" s="100" t="str">
        <f>IFERROR(VLOOKUP(Tabela23[[#This Row],[Produto]],produtos,5,0),"")</f>
        <v/>
      </c>
      <c r="I151" s="101" t="str">
        <f>IFERROR(Tabela23[[#This Row],[preço unitário]]*Tabela23[[#This Row],[Qtd]],"")</f>
        <v/>
      </c>
      <c r="M151" s="90"/>
    </row>
    <row r="152" spans="1:13" x14ac:dyDescent="0.3">
      <c r="A152" s="98"/>
      <c r="B152" s="99"/>
      <c r="C152" s="100" t="str">
        <f>IFERROR(VLOOKUP(Tabela22[[#This Row],[Produto]],produtos,3,0),"")</f>
        <v/>
      </c>
      <c r="D152" s="101" t="str">
        <f>IFERROR(Tabela22[[#This Row],[preço unitário]]*Tabela22[[#This Row],[Qtd]],"")</f>
        <v/>
      </c>
      <c r="F152" s="98"/>
      <c r="G152" s="98"/>
      <c r="H152" s="100" t="str">
        <f>IFERROR(VLOOKUP(Tabela23[[#This Row],[Produto]],produtos,5,0),"")</f>
        <v/>
      </c>
      <c r="I152" s="101" t="str">
        <f>IFERROR(Tabela23[[#This Row],[preço unitário]]*Tabela23[[#This Row],[Qtd]],"")</f>
        <v/>
      </c>
      <c r="M152" s="90"/>
    </row>
    <row r="153" spans="1:13" x14ac:dyDescent="0.3">
      <c r="A153" s="98"/>
      <c r="B153" s="99"/>
      <c r="C153" s="100" t="str">
        <f>IFERROR(VLOOKUP(Tabela22[[#This Row],[Produto]],produtos,3,0),"")</f>
        <v/>
      </c>
      <c r="D153" s="101" t="str">
        <f>IFERROR(Tabela22[[#This Row],[preço unitário]]*Tabela22[[#This Row],[Qtd]],"")</f>
        <v/>
      </c>
      <c r="F153" s="98"/>
      <c r="G153" s="98"/>
      <c r="H153" s="100" t="str">
        <f>IFERROR(VLOOKUP(Tabela23[[#This Row],[Produto]],produtos,5,0),"")</f>
        <v/>
      </c>
      <c r="I153" s="101" t="str">
        <f>IFERROR(Tabela23[[#This Row],[preço unitário]]*Tabela23[[#This Row],[Qtd]],"")</f>
        <v/>
      </c>
      <c r="M153" s="90"/>
    </row>
    <row r="154" spans="1:13" x14ac:dyDescent="0.3">
      <c r="A154" s="98"/>
      <c r="B154" s="99"/>
      <c r="C154" s="100" t="str">
        <f>IFERROR(VLOOKUP(Tabela22[[#This Row],[Produto]],produtos,3,0),"")</f>
        <v/>
      </c>
      <c r="D154" s="101" t="str">
        <f>IFERROR(Tabela22[[#This Row],[preço unitário]]*Tabela22[[#This Row],[Qtd]],"")</f>
        <v/>
      </c>
      <c r="F154" s="98"/>
      <c r="G154" s="98"/>
      <c r="H154" s="100" t="str">
        <f>IFERROR(VLOOKUP(Tabela23[[#This Row],[Produto]],produtos,5,0),"")</f>
        <v/>
      </c>
      <c r="I154" s="101" t="str">
        <f>IFERROR(Tabela23[[#This Row],[preço unitário]]*Tabela23[[#This Row],[Qtd]],"")</f>
        <v/>
      </c>
      <c r="M154" s="90"/>
    </row>
    <row r="155" spans="1:13" x14ac:dyDescent="0.3">
      <c r="A155" s="98"/>
      <c r="B155" s="99"/>
      <c r="C155" s="100" t="str">
        <f>IFERROR(VLOOKUP(Tabela22[[#This Row],[Produto]],produtos,3,0),"")</f>
        <v/>
      </c>
      <c r="D155" s="101" t="str">
        <f>IFERROR(Tabela22[[#This Row],[preço unitário]]*Tabela22[[#This Row],[Qtd]],"")</f>
        <v/>
      </c>
      <c r="F155" s="98"/>
      <c r="G155" s="98"/>
      <c r="H155" s="100" t="str">
        <f>IFERROR(VLOOKUP(Tabela23[[#This Row],[Produto]],produtos,5,0),"")</f>
        <v/>
      </c>
      <c r="I155" s="101" t="str">
        <f>IFERROR(Tabela23[[#This Row],[preço unitário]]*Tabela23[[#This Row],[Qtd]],"")</f>
        <v/>
      </c>
      <c r="M155" s="90"/>
    </row>
    <row r="156" spans="1:13" x14ac:dyDescent="0.3">
      <c r="A156" s="98"/>
      <c r="B156" s="99"/>
      <c r="C156" s="100" t="str">
        <f>IFERROR(VLOOKUP(Tabela22[[#This Row],[Produto]],produtos,3,0),"")</f>
        <v/>
      </c>
      <c r="D156" s="101" t="str">
        <f>IFERROR(Tabela22[[#This Row],[preço unitário]]*Tabela22[[#This Row],[Qtd]],"")</f>
        <v/>
      </c>
      <c r="F156" s="98"/>
      <c r="G156" s="98"/>
      <c r="H156" s="100" t="str">
        <f>IFERROR(VLOOKUP(Tabela23[[#This Row],[Produto]],produtos,5,0),"")</f>
        <v/>
      </c>
      <c r="I156" s="101" t="str">
        <f>IFERROR(Tabela23[[#This Row],[preço unitário]]*Tabela23[[#This Row],[Qtd]],"")</f>
        <v/>
      </c>
      <c r="M156" s="90"/>
    </row>
    <row r="157" spans="1:13" x14ac:dyDescent="0.3">
      <c r="A157" s="98"/>
      <c r="B157" s="99"/>
      <c r="C157" s="100" t="str">
        <f>IFERROR(VLOOKUP(Tabela22[[#This Row],[Produto]],produtos,3,0),"")</f>
        <v/>
      </c>
      <c r="D157" s="101" t="str">
        <f>IFERROR(Tabela22[[#This Row],[preço unitário]]*Tabela22[[#This Row],[Qtd]],"")</f>
        <v/>
      </c>
      <c r="F157" s="98"/>
      <c r="G157" s="98"/>
      <c r="H157" s="100" t="str">
        <f>IFERROR(VLOOKUP(Tabela23[[#This Row],[Produto]],produtos,5,0),"")</f>
        <v/>
      </c>
      <c r="I157" s="101" t="str">
        <f>IFERROR(Tabela23[[#This Row],[preço unitário]]*Tabela23[[#This Row],[Qtd]],"")</f>
        <v/>
      </c>
      <c r="M157" s="90"/>
    </row>
    <row r="158" spans="1:13" x14ac:dyDescent="0.3">
      <c r="A158" s="98"/>
      <c r="B158" s="99"/>
      <c r="C158" s="100" t="str">
        <f>IFERROR(VLOOKUP(Tabela22[[#This Row],[Produto]],produtos,3,0),"")</f>
        <v/>
      </c>
      <c r="D158" s="101" t="str">
        <f>IFERROR(Tabela22[[#This Row],[preço unitário]]*Tabela22[[#This Row],[Qtd]],"")</f>
        <v/>
      </c>
      <c r="F158" s="98"/>
      <c r="G158" s="98"/>
      <c r="H158" s="100" t="str">
        <f>IFERROR(VLOOKUP(Tabela23[[#This Row],[Produto]],produtos,5,0),"")</f>
        <v/>
      </c>
      <c r="I158" s="101" t="str">
        <f>IFERROR(Tabela23[[#This Row],[preço unitário]]*Tabela23[[#This Row],[Qtd]],"")</f>
        <v/>
      </c>
      <c r="M158" s="90"/>
    </row>
    <row r="159" spans="1:13" x14ac:dyDescent="0.3">
      <c r="A159" s="98"/>
      <c r="B159" s="99"/>
      <c r="C159" s="100" t="str">
        <f>IFERROR(VLOOKUP(Tabela22[[#This Row],[Produto]],produtos,3,0),"")</f>
        <v/>
      </c>
      <c r="D159" s="101" t="str">
        <f>IFERROR(Tabela22[[#This Row],[preço unitário]]*Tabela22[[#This Row],[Qtd]],"")</f>
        <v/>
      </c>
      <c r="F159" s="98"/>
      <c r="G159" s="98"/>
      <c r="H159" s="100" t="str">
        <f>IFERROR(VLOOKUP(Tabela23[[#This Row],[Produto]],produtos,5,0),"")</f>
        <v/>
      </c>
      <c r="I159" s="101" t="str">
        <f>IFERROR(Tabela23[[#This Row],[preço unitário]]*Tabela23[[#This Row],[Qtd]],"")</f>
        <v/>
      </c>
      <c r="M159" s="90"/>
    </row>
    <row r="160" spans="1:13" x14ac:dyDescent="0.3">
      <c r="A160" s="98"/>
      <c r="B160" s="99"/>
      <c r="C160" s="100" t="str">
        <f>IFERROR(VLOOKUP(Tabela22[[#This Row],[Produto]],produtos,3,0),"")</f>
        <v/>
      </c>
      <c r="D160" s="101" t="str">
        <f>IFERROR(Tabela22[[#This Row],[preço unitário]]*Tabela22[[#This Row],[Qtd]],"")</f>
        <v/>
      </c>
      <c r="F160" s="98"/>
      <c r="G160" s="98"/>
      <c r="H160" s="100" t="str">
        <f>IFERROR(VLOOKUP(Tabela23[[#This Row],[Produto]],produtos,5,0),"")</f>
        <v/>
      </c>
      <c r="I160" s="101" t="str">
        <f>IFERROR(Tabela23[[#This Row],[preço unitário]]*Tabela23[[#This Row],[Qtd]],"")</f>
        <v/>
      </c>
      <c r="M160" s="90"/>
    </row>
    <row r="161" spans="1:13" x14ac:dyDescent="0.3">
      <c r="A161" s="98"/>
      <c r="B161" s="99"/>
      <c r="C161" s="100" t="str">
        <f>IFERROR(VLOOKUP(Tabela22[[#This Row],[Produto]],produtos,3,0),"")</f>
        <v/>
      </c>
      <c r="D161" s="101" t="str">
        <f>IFERROR(Tabela22[[#This Row],[preço unitário]]*Tabela22[[#This Row],[Qtd]],"")</f>
        <v/>
      </c>
      <c r="F161" s="98"/>
      <c r="G161" s="98"/>
      <c r="H161" s="100" t="str">
        <f>IFERROR(VLOOKUP(Tabela23[[#This Row],[Produto]],produtos,5,0),"")</f>
        <v/>
      </c>
      <c r="I161" s="101" t="str">
        <f>IFERROR(Tabela23[[#This Row],[preço unitário]]*Tabela23[[#This Row],[Qtd]],"")</f>
        <v/>
      </c>
      <c r="M161" s="90"/>
    </row>
    <row r="162" spans="1:13" x14ac:dyDescent="0.3">
      <c r="A162" s="98"/>
      <c r="B162" s="99"/>
      <c r="C162" s="100" t="str">
        <f>IFERROR(VLOOKUP(Tabela22[[#This Row],[Produto]],produtos,3,0),"")</f>
        <v/>
      </c>
      <c r="D162" s="101" t="str">
        <f>IFERROR(Tabela22[[#This Row],[preço unitário]]*Tabela22[[#This Row],[Qtd]],"")</f>
        <v/>
      </c>
      <c r="F162" s="98"/>
      <c r="G162" s="98"/>
      <c r="H162" s="100" t="str">
        <f>IFERROR(VLOOKUP(Tabela23[[#This Row],[Produto]],produtos,5,0),"")</f>
        <v/>
      </c>
      <c r="I162" s="101" t="str">
        <f>IFERROR(Tabela23[[#This Row],[preço unitário]]*Tabela23[[#This Row],[Qtd]],"")</f>
        <v/>
      </c>
      <c r="M162" s="90"/>
    </row>
    <row r="163" spans="1:13" x14ac:dyDescent="0.3">
      <c r="A163" s="98"/>
      <c r="B163" s="99"/>
      <c r="C163" s="100" t="str">
        <f>IFERROR(VLOOKUP(Tabela22[[#This Row],[Produto]],produtos,3,0),"")</f>
        <v/>
      </c>
      <c r="D163" s="101" t="str">
        <f>IFERROR(Tabela22[[#This Row],[preço unitário]]*Tabela22[[#This Row],[Qtd]],"")</f>
        <v/>
      </c>
      <c r="F163" s="98"/>
      <c r="G163" s="98"/>
      <c r="H163" s="100" t="str">
        <f>IFERROR(VLOOKUP(Tabela23[[#This Row],[Produto]],produtos,5,0),"")</f>
        <v/>
      </c>
      <c r="I163" s="101" t="str">
        <f>IFERROR(Tabela23[[#This Row],[preço unitário]]*Tabela23[[#This Row],[Qtd]],"")</f>
        <v/>
      </c>
      <c r="M163" s="90"/>
    </row>
    <row r="164" spans="1:13" x14ac:dyDescent="0.3">
      <c r="A164" s="98"/>
      <c r="B164" s="99"/>
      <c r="C164" s="100" t="str">
        <f>IFERROR(VLOOKUP(Tabela22[[#This Row],[Produto]],produtos,3,0),"")</f>
        <v/>
      </c>
      <c r="D164" s="101" t="str">
        <f>IFERROR(Tabela22[[#This Row],[preço unitário]]*Tabela22[[#This Row],[Qtd]],"")</f>
        <v/>
      </c>
      <c r="F164" s="98"/>
      <c r="G164" s="98"/>
      <c r="H164" s="100" t="str">
        <f>IFERROR(VLOOKUP(Tabela23[[#This Row],[Produto]],produtos,5,0),"")</f>
        <v/>
      </c>
      <c r="I164" s="101" t="str">
        <f>IFERROR(Tabela23[[#This Row],[preço unitário]]*Tabela23[[#This Row],[Qtd]],"")</f>
        <v/>
      </c>
      <c r="M164" s="90"/>
    </row>
    <row r="165" spans="1:13" x14ac:dyDescent="0.3">
      <c r="A165" s="98"/>
      <c r="B165" s="99"/>
      <c r="C165" s="100" t="str">
        <f>IFERROR(VLOOKUP(Tabela22[[#This Row],[Produto]],produtos,3,0),"")</f>
        <v/>
      </c>
      <c r="D165" s="101" t="str">
        <f>IFERROR(Tabela22[[#This Row],[preço unitário]]*Tabela22[[#This Row],[Qtd]],"")</f>
        <v/>
      </c>
      <c r="F165" s="98"/>
      <c r="G165" s="98"/>
      <c r="H165" s="100" t="str">
        <f>IFERROR(VLOOKUP(Tabela23[[#This Row],[Produto]],produtos,5,0),"")</f>
        <v/>
      </c>
      <c r="I165" s="101" t="str">
        <f>IFERROR(Tabela23[[#This Row],[preço unitário]]*Tabela23[[#This Row],[Qtd]],"")</f>
        <v/>
      </c>
      <c r="M165" s="90"/>
    </row>
    <row r="166" spans="1:13" x14ac:dyDescent="0.3">
      <c r="A166" s="98"/>
      <c r="B166" s="99"/>
      <c r="C166" s="100" t="str">
        <f>IFERROR(VLOOKUP(Tabela22[[#This Row],[Produto]],produtos,3,0),"")</f>
        <v/>
      </c>
      <c r="D166" s="101" t="str">
        <f>IFERROR(Tabela22[[#This Row],[preço unitário]]*Tabela22[[#This Row],[Qtd]],"")</f>
        <v/>
      </c>
      <c r="F166" s="98"/>
      <c r="G166" s="98"/>
      <c r="H166" s="100" t="str">
        <f>IFERROR(VLOOKUP(Tabela23[[#This Row],[Produto]],produtos,5,0),"")</f>
        <v/>
      </c>
      <c r="I166" s="101" t="str">
        <f>IFERROR(Tabela23[[#This Row],[preço unitário]]*Tabela23[[#This Row],[Qtd]],"")</f>
        <v/>
      </c>
      <c r="M166" s="90"/>
    </row>
    <row r="167" spans="1:13" x14ac:dyDescent="0.3">
      <c r="A167" s="98"/>
      <c r="B167" s="99"/>
      <c r="C167" s="100" t="str">
        <f>IFERROR(VLOOKUP(Tabela22[[#This Row],[Produto]],produtos,3,0),"")</f>
        <v/>
      </c>
      <c r="D167" s="101" t="str">
        <f>IFERROR(Tabela22[[#This Row],[preço unitário]]*Tabela22[[#This Row],[Qtd]],"")</f>
        <v/>
      </c>
      <c r="F167" s="98"/>
      <c r="G167" s="98"/>
      <c r="H167" s="100" t="str">
        <f>IFERROR(VLOOKUP(Tabela23[[#This Row],[Produto]],produtos,5,0),"")</f>
        <v/>
      </c>
      <c r="I167" s="101" t="str">
        <f>IFERROR(Tabela23[[#This Row],[preço unitário]]*Tabela23[[#This Row],[Qtd]],"")</f>
        <v/>
      </c>
      <c r="M167" s="90"/>
    </row>
    <row r="168" spans="1:13" x14ac:dyDescent="0.3">
      <c r="A168" s="98"/>
      <c r="B168" s="99"/>
      <c r="C168" s="100" t="str">
        <f>IFERROR(VLOOKUP(Tabela22[[#This Row],[Produto]],produtos,3,0),"")</f>
        <v/>
      </c>
      <c r="D168" s="101" t="str">
        <f>IFERROR(Tabela22[[#This Row],[preço unitário]]*Tabela22[[#This Row],[Qtd]],"")</f>
        <v/>
      </c>
      <c r="F168" s="98"/>
      <c r="G168" s="98"/>
      <c r="H168" s="100" t="str">
        <f>IFERROR(VLOOKUP(Tabela23[[#This Row],[Produto]],produtos,5,0),"")</f>
        <v/>
      </c>
      <c r="I168" s="101" t="str">
        <f>IFERROR(Tabela23[[#This Row],[preço unitário]]*Tabela23[[#This Row],[Qtd]],"")</f>
        <v/>
      </c>
      <c r="M168" s="90"/>
    </row>
    <row r="169" spans="1:13" x14ac:dyDescent="0.3">
      <c r="A169" s="98"/>
      <c r="B169" s="99"/>
      <c r="C169" s="100" t="str">
        <f>IFERROR(VLOOKUP(Tabela22[[#This Row],[Produto]],produtos,3,0),"")</f>
        <v/>
      </c>
      <c r="D169" s="101" t="str">
        <f>IFERROR(Tabela22[[#This Row],[preço unitário]]*Tabela22[[#This Row],[Qtd]],"")</f>
        <v/>
      </c>
      <c r="F169" s="98"/>
      <c r="G169" s="98"/>
      <c r="H169" s="100" t="str">
        <f>IFERROR(VLOOKUP(Tabela23[[#This Row],[Produto]],produtos,5,0),"")</f>
        <v/>
      </c>
      <c r="I169" s="101" t="str">
        <f>IFERROR(Tabela23[[#This Row],[preço unitário]]*Tabela23[[#This Row],[Qtd]],"")</f>
        <v/>
      </c>
      <c r="M169" s="90"/>
    </row>
    <row r="170" spans="1:13" x14ac:dyDescent="0.3">
      <c r="A170" s="98"/>
      <c r="B170" s="99"/>
      <c r="C170" s="100" t="str">
        <f>IFERROR(VLOOKUP(Tabela22[[#This Row],[Produto]],produtos,3,0),"")</f>
        <v/>
      </c>
      <c r="D170" s="101" t="str">
        <f>IFERROR(Tabela22[[#This Row],[preço unitário]]*Tabela22[[#This Row],[Qtd]],"")</f>
        <v/>
      </c>
      <c r="F170" s="98"/>
      <c r="G170" s="98"/>
      <c r="H170" s="100" t="str">
        <f>IFERROR(VLOOKUP(Tabela23[[#This Row],[Produto]],produtos,5,0),"")</f>
        <v/>
      </c>
      <c r="I170" s="101" t="str">
        <f>IFERROR(Tabela23[[#This Row],[preço unitário]]*Tabela23[[#This Row],[Qtd]],"")</f>
        <v/>
      </c>
      <c r="M170" s="90"/>
    </row>
    <row r="171" spans="1:13" x14ac:dyDescent="0.3">
      <c r="A171" s="98"/>
      <c r="B171" s="99"/>
      <c r="C171" s="100" t="str">
        <f>IFERROR(VLOOKUP(Tabela22[[#This Row],[Produto]],produtos,3,0),"")</f>
        <v/>
      </c>
      <c r="D171" s="101" t="str">
        <f>IFERROR(Tabela22[[#This Row],[preço unitário]]*Tabela22[[#This Row],[Qtd]],"")</f>
        <v/>
      </c>
      <c r="F171" s="98"/>
      <c r="G171" s="98"/>
      <c r="H171" s="100" t="str">
        <f>IFERROR(VLOOKUP(Tabela23[[#This Row],[Produto]],produtos,5,0),"")</f>
        <v/>
      </c>
      <c r="I171" s="101" t="str">
        <f>IFERROR(Tabela23[[#This Row],[preço unitário]]*Tabela23[[#This Row],[Qtd]],"")</f>
        <v/>
      </c>
      <c r="M171" s="90"/>
    </row>
    <row r="172" spans="1:13" x14ac:dyDescent="0.3">
      <c r="A172" s="98"/>
      <c r="B172" s="99"/>
      <c r="C172" s="100" t="str">
        <f>IFERROR(VLOOKUP(Tabela22[[#This Row],[Produto]],produtos,3,0),"")</f>
        <v/>
      </c>
      <c r="D172" s="101" t="str">
        <f>IFERROR(Tabela22[[#This Row],[preço unitário]]*Tabela22[[#This Row],[Qtd]],"")</f>
        <v/>
      </c>
      <c r="F172" s="98"/>
      <c r="G172" s="98"/>
      <c r="H172" s="100" t="str">
        <f>IFERROR(VLOOKUP(Tabela23[[#This Row],[Produto]],produtos,5,0),"")</f>
        <v/>
      </c>
      <c r="I172" s="101" t="str">
        <f>IFERROR(Tabela23[[#This Row],[preço unitário]]*Tabela23[[#This Row],[Qtd]],"")</f>
        <v/>
      </c>
      <c r="M172" s="90"/>
    </row>
    <row r="173" spans="1:13" x14ac:dyDescent="0.3">
      <c r="A173" s="98"/>
      <c r="B173" s="99"/>
      <c r="C173" s="100" t="str">
        <f>IFERROR(VLOOKUP(Tabela22[[#This Row],[Produto]],produtos,3,0),"")</f>
        <v/>
      </c>
      <c r="D173" s="101" t="str">
        <f>IFERROR(Tabela22[[#This Row],[preço unitário]]*Tabela22[[#This Row],[Qtd]],"")</f>
        <v/>
      </c>
      <c r="F173" s="98"/>
      <c r="G173" s="98"/>
      <c r="H173" s="100" t="str">
        <f>IFERROR(VLOOKUP(Tabela23[[#This Row],[Produto]],produtos,5,0),"")</f>
        <v/>
      </c>
      <c r="I173" s="101" t="str">
        <f>IFERROR(Tabela23[[#This Row],[preço unitário]]*Tabela23[[#This Row],[Qtd]],"")</f>
        <v/>
      </c>
      <c r="M173" s="90"/>
    </row>
    <row r="174" spans="1:13" x14ac:dyDescent="0.3">
      <c r="A174" s="98"/>
      <c r="B174" s="99"/>
      <c r="C174" s="100" t="str">
        <f>IFERROR(VLOOKUP(Tabela22[[#This Row],[Produto]],produtos,3,0),"")</f>
        <v/>
      </c>
      <c r="D174" s="101" t="str">
        <f>IFERROR(Tabela22[[#This Row],[preço unitário]]*Tabela22[[#This Row],[Qtd]],"")</f>
        <v/>
      </c>
      <c r="F174" s="98"/>
      <c r="G174" s="98"/>
      <c r="H174" s="100" t="str">
        <f>IFERROR(VLOOKUP(Tabela23[[#This Row],[Produto]],produtos,5,0),"")</f>
        <v/>
      </c>
      <c r="I174" s="101" t="str">
        <f>IFERROR(Tabela23[[#This Row],[preço unitário]]*Tabela23[[#This Row],[Qtd]],"")</f>
        <v/>
      </c>
      <c r="M174" s="90"/>
    </row>
    <row r="175" spans="1:13" x14ac:dyDescent="0.3">
      <c r="A175" s="98"/>
      <c r="B175" s="99"/>
      <c r="C175" s="100" t="str">
        <f>IFERROR(VLOOKUP(Tabela22[[#This Row],[Produto]],produtos,3,0),"")</f>
        <v/>
      </c>
      <c r="D175" s="101" t="str">
        <f>IFERROR(Tabela22[[#This Row],[preço unitário]]*Tabela22[[#This Row],[Qtd]],"")</f>
        <v/>
      </c>
      <c r="F175" s="98"/>
      <c r="G175" s="98"/>
      <c r="H175" s="100" t="str">
        <f>IFERROR(VLOOKUP(Tabela23[[#This Row],[Produto]],produtos,5,0),"")</f>
        <v/>
      </c>
      <c r="I175" s="101" t="str">
        <f>IFERROR(Tabela23[[#This Row],[preço unitário]]*Tabela23[[#This Row],[Qtd]],"")</f>
        <v/>
      </c>
      <c r="M175" s="90"/>
    </row>
    <row r="176" spans="1:13" x14ac:dyDescent="0.3">
      <c r="A176" s="98"/>
      <c r="B176" s="99"/>
      <c r="C176" s="100" t="str">
        <f>IFERROR(VLOOKUP(Tabela22[[#This Row],[Produto]],produtos,3,0),"")</f>
        <v/>
      </c>
      <c r="D176" s="101" t="str">
        <f>IFERROR(Tabela22[[#This Row],[preço unitário]]*Tabela22[[#This Row],[Qtd]],"")</f>
        <v/>
      </c>
      <c r="F176" s="98"/>
      <c r="G176" s="98"/>
      <c r="H176" s="100" t="str">
        <f>IFERROR(VLOOKUP(Tabela23[[#This Row],[Produto]],produtos,5,0),"")</f>
        <v/>
      </c>
      <c r="I176" s="101" t="str">
        <f>IFERROR(Tabela23[[#This Row],[preço unitário]]*Tabela23[[#This Row],[Qtd]],"")</f>
        <v/>
      </c>
      <c r="M176" s="90"/>
    </row>
    <row r="177" spans="1:13" x14ac:dyDescent="0.3">
      <c r="A177" s="98"/>
      <c r="B177" s="99"/>
      <c r="C177" s="100" t="str">
        <f>IFERROR(VLOOKUP(Tabela22[[#This Row],[Produto]],produtos,3,0),"")</f>
        <v/>
      </c>
      <c r="D177" s="101" t="str">
        <f>IFERROR(Tabela22[[#This Row],[preço unitário]]*Tabela22[[#This Row],[Qtd]],"")</f>
        <v/>
      </c>
      <c r="F177" s="98"/>
      <c r="G177" s="98"/>
      <c r="H177" s="100" t="str">
        <f>IFERROR(VLOOKUP(Tabela23[[#This Row],[Produto]],produtos,5,0),"")</f>
        <v/>
      </c>
      <c r="I177" s="101" t="str">
        <f>IFERROR(Tabela23[[#This Row],[preço unitário]]*Tabela23[[#This Row],[Qtd]],"")</f>
        <v/>
      </c>
      <c r="M177" s="90"/>
    </row>
    <row r="178" spans="1:13" x14ac:dyDescent="0.3">
      <c r="A178" s="98"/>
      <c r="B178" s="99"/>
      <c r="C178" s="100" t="str">
        <f>IFERROR(VLOOKUP(Tabela22[[#This Row],[Produto]],produtos,3,0),"")</f>
        <v/>
      </c>
      <c r="D178" s="101" t="str">
        <f>IFERROR(Tabela22[[#This Row],[preço unitário]]*Tabela22[[#This Row],[Qtd]],"")</f>
        <v/>
      </c>
      <c r="F178" s="98"/>
      <c r="G178" s="98"/>
      <c r="H178" s="100" t="str">
        <f>IFERROR(VLOOKUP(Tabela23[[#This Row],[Produto]],produtos,5,0),"")</f>
        <v/>
      </c>
      <c r="I178" s="101" t="str">
        <f>IFERROR(Tabela23[[#This Row],[preço unitário]]*Tabela23[[#This Row],[Qtd]],"")</f>
        <v/>
      </c>
      <c r="M178" s="90"/>
    </row>
    <row r="179" spans="1:13" x14ac:dyDescent="0.3">
      <c r="A179" s="98"/>
      <c r="B179" s="99"/>
      <c r="C179" s="100" t="str">
        <f>IFERROR(VLOOKUP(Tabela22[[#This Row],[Produto]],produtos,3,0),"")</f>
        <v/>
      </c>
      <c r="D179" s="101" t="str">
        <f>IFERROR(Tabela22[[#This Row],[preço unitário]]*Tabela22[[#This Row],[Qtd]],"")</f>
        <v/>
      </c>
      <c r="F179" s="98"/>
      <c r="G179" s="98"/>
      <c r="H179" s="100" t="str">
        <f>IFERROR(VLOOKUP(Tabela23[[#This Row],[Produto]],produtos,5,0),"")</f>
        <v/>
      </c>
      <c r="I179" s="101" t="str">
        <f>IFERROR(Tabela23[[#This Row],[preço unitário]]*Tabela23[[#This Row],[Qtd]],"")</f>
        <v/>
      </c>
      <c r="M179" s="90"/>
    </row>
    <row r="180" spans="1:13" x14ac:dyDescent="0.3">
      <c r="A180" s="98"/>
      <c r="B180" s="99"/>
      <c r="C180" s="100" t="str">
        <f>IFERROR(VLOOKUP(Tabela22[[#This Row],[Produto]],produtos,3,0),"")</f>
        <v/>
      </c>
      <c r="D180" s="101" t="str">
        <f>IFERROR(Tabela22[[#This Row],[preço unitário]]*Tabela22[[#This Row],[Qtd]],"")</f>
        <v/>
      </c>
      <c r="F180" s="98"/>
      <c r="G180" s="98"/>
      <c r="H180" s="100" t="str">
        <f>IFERROR(VLOOKUP(Tabela23[[#This Row],[Produto]],produtos,5,0),"")</f>
        <v/>
      </c>
      <c r="I180" s="101" t="str">
        <f>IFERROR(Tabela23[[#This Row],[preço unitário]]*Tabela23[[#This Row],[Qtd]],"")</f>
        <v/>
      </c>
      <c r="M180" s="90"/>
    </row>
    <row r="181" spans="1:13" x14ac:dyDescent="0.3">
      <c r="A181" s="98"/>
      <c r="B181" s="99"/>
      <c r="C181" s="100" t="str">
        <f>IFERROR(VLOOKUP(Tabela22[[#This Row],[Produto]],produtos,3,0),"")</f>
        <v/>
      </c>
      <c r="D181" s="101" t="str">
        <f>IFERROR(Tabela22[[#This Row],[preço unitário]]*Tabela22[[#This Row],[Qtd]],"")</f>
        <v/>
      </c>
      <c r="F181" s="98"/>
      <c r="G181" s="98"/>
      <c r="H181" s="100" t="str">
        <f>IFERROR(VLOOKUP(Tabela23[[#This Row],[Produto]],produtos,5,0),"")</f>
        <v/>
      </c>
      <c r="I181" s="101" t="str">
        <f>IFERROR(Tabela23[[#This Row],[preço unitário]]*Tabela23[[#This Row],[Qtd]],"")</f>
        <v/>
      </c>
      <c r="M181" s="90"/>
    </row>
    <row r="182" spans="1:13" x14ac:dyDescent="0.3">
      <c r="A182" s="98"/>
      <c r="B182" s="99"/>
      <c r="C182" s="100" t="str">
        <f>IFERROR(VLOOKUP(Tabela22[[#This Row],[Produto]],produtos,3,0),"")</f>
        <v/>
      </c>
      <c r="D182" s="101" t="str">
        <f>IFERROR(Tabela22[[#This Row],[preço unitário]]*Tabela22[[#This Row],[Qtd]],"")</f>
        <v/>
      </c>
      <c r="F182" s="98"/>
      <c r="G182" s="98"/>
      <c r="H182" s="100" t="str">
        <f>IFERROR(VLOOKUP(Tabela23[[#This Row],[Produto]],produtos,5,0),"")</f>
        <v/>
      </c>
      <c r="I182" s="101" t="str">
        <f>IFERROR(Tabela23[[#This Row],[preço unitário]]*Tabela23[[#This Row],[Qtd]],"")</f>
        <v/>
      </c>
      <c r="M182" s="90"/>
    </row>
    <row r="183" spans="1:13" x14ac:dyDescent="0.3">
      <c r="A183" s="98"/>
      <c r="B183" s="99"/>
      <c r="C183" s="100" t="str">
        <f>IFERROR(VLOOKUP(Tabela22[[#This Row],[Produto]],produtos,3,0),"")</f>
        <v/>
      </c>
      <c r="D183" s="101" t="str">
        <f>IFERROR(Tabela22[[#This Row],[preço unitário]]*Tabela22[[#This Row],[Qtd]],"")</f>
        <v/>
      </c>
      <c r="F183" s="98"/>
      <c r="G183" s="98"/>
      <c r="H183" s="100" t="str">
        <f>IFERROR(VLOOKUP(Tabela23[[#This Row],[Produto]],produtos,5,0),"")</f>
        <v/>
      </c>
      <c r="I183" s="101" t="str">
        <f>IFERROR(Tabela23[[#This Row],[preço unitário]]*Tabela23[[#This Row],[Qtd]],"")</f>
        <v/>
      </c>
      <c r="M183" s="90"/>
    </row>
    <row r="184" spans="1:13" x14ac:dyDescent="0.3">
      <c r="A184" s="98"/>
      <c r="B184" s="99"/>
      <c r="C184" s="100" t="str">
        <f>IFERROR(VLOOKUP(Tabela22[[#This Row],[Produto]],produtos,3,0),"")</f>
        <v/>
      </c>
      <c r="D184" s="101" t="str">
        <f>IFERROR(Tabela22[[#This Row],[preço unitário]]*Tabela22[[#This Row],[Qtd]],"")</f>
        <v/>
      </c>
      <c r="F184" s="98"/>
      <c r="G184" s="98"/>
      <c r="H184" s="100" t="str">
        <f>IFERROR(VLOOKUP(Tabela23[[#This Row],[Produto]],produtos,5,0),"")</f>
        <v/>
      </c>
      <c r="I184" s="101" t="str">
        <f>IFERROR(Tabela23[[#This Row],[preço unitário]]*Tabela23[[#This Row],[Qtd]],"")</f>
        <v/>
      </c>
      <c r="M184" s="90"/>
    </row>
    <row r="185" spans="1:13" x14ac:dyDescent="0.3">
      <c r="A185" s="98"/>
      <c r="B185" s="99"/>
      <c r="C185" s="100" t="str">
        <f>IFERROR(VLOOKUP(Tabela22[[#This Row],[Produto]],produtos,3,0),"")</f>
        <v/>
      </c>
      <c r="D185" s="101" t="str">
        <f>IFERROR(Tabela22[[#This Row],[preço unitário]]*Tabela22[[#This Row],[Qtd]],"")</f>
        <v/>
      </c>
      <c r="F185" s="98"/>
      <c r="G185" s="98"/>
      <c r="H185" s="100" t="str">
        <f>IFERROR(VLOOKUP(Tabela23[[#This Row],[Produto]],produtos,5,0),"")</f>
        <v/>
      </c>
      <c r="I185" s="101" t="str">
        <f>IFERROR(Tabela23[[#This Row],[preço unitário]]*Tabela23[[#This Row],[Qtd]],"")</f>
        <v/>
      </c>
      <c r="M185" s="90"/>
    </row>
    <row r="186" spans="1:13" x14ac:dyDescent="0.3">
      <c r="A186" s="98"/>
      <c r="B186" s="99"/>
      <c r="C186" s="100" t="str">
        <f>IFERROR(VLOOKUP(Tabela22[[#This Row],[Produto]],produtos,3,0),"")</f>
        <v/>
      </c>
      <c r="D186" s="101" t="str">
        <f>IFERROR(Tabela22[[#This Row],[preço unitário]]*Tabela22[[#This Row],[Qtd]],"")</f>
        <v/>
      </c>
      <c r="F186" s="98"/>
      <c r="G186" s="98"/>
      <c r="H186" s="100" t="str">
        <f>IFERROR(VLOOKUP(Tabela23[[#This Row],[Produto]],produtos,5,0),"")</f>
        <v/>
      </c>
      <c r="I186" s="101" t="str">
        <f>IFERROR(Tabela23[[#This Row],[preço unitário]]*Tabela23[[#This Row],[Qtd]],"")</f>
        <v/>
      </c>
      <c r="M186" s="90"/>
    </row>
    <row r="187" spans="1:13" x14ac:dyDescent="0.3">
      <c r="A187" s="98"/>
      <c r="B187" s="99"/>
      <c r="C187" s="100" t="str">
        <f>IFERROR(VLOOKUP(Tabela22[[#This Row],[Produto]],produtos,3,0),"")</f>
        <v/>
      </c>
      <c r="D187" s="101" t="str">
        <f>IFERROR(Tabela22[[#This Row],[preço unitário]]*Tabela22[[#This Row],[Qtd]],"")</f>
        <v/>
      </c>
      <c r="F187" s="98"/>
      <c r="G187" s="98"/>
      <c r="H187" s="100" t="str">
        <f>IFERROR(VLOOKUP(Tabela23[[#This Row],[Produto]],produtos,5,0),"")</f>
        <v/>
      </c>
      <c r="I187" s="101" t="str">
        <f>IFERROR(Tabela23[[#This Row],[preço unitário]]*Tabela23[[#This Row],[Qtd]],"")</f>
        <v/>
      </c>
      <c r="M187" s="90"/>
    </row>
    <row r="188" spans="1:13" x14ac:dyDescent="0.3">
      <c r="A188" s="98"/>
      <c r="B188" s="99"/>
      <c r="C188" s="100" t="str">
        <f>IFERROR(VLOOKUP(Tabela22[[#This Row],[Produto]],produtos,3,0),"")</f>
        <v/>
      </c>
      <c r="D188" s="101" t="str">
        <f>IFERROR(Tabela22[[#This Row],[preço unitário]]*Tabela22[[#This Row],[Qtd]],"")</f>
        <v/>
      </c>
      <c r="F188" s="98"/>
      <c r="G188" s="98"/>
      <c r="H188" s="100" t="str">
        <f>IFERROR(VLOOKUP(Tabela23[[#This Row],[Produto]],produtos,5,0),"")</f>
        <v/>
      </c>
      <c r="I188" s="101" t="str">
        <f>IFERROR(Tabela23[[#This Row],[preço unitário]]*Tabela23[[#This Row],[Qtd]],"")</f>
        <v/>
      </c>
      <c r="M188" s="90"/>
    </row>
    <row r="189" spans="1:13" x14ac:dyDescent="0.3">
      <c r="A189" s="98"/>
      <c r="B189" s="99"/>
      <c r="C189" s="100" t="str">
        <f>IFERROR(VLOOKUP(Tabela22[[#This Row],[Produto]],produtos,3,0),"")</f>
        <v/>
      </c>
      <c r="D189" s="101" t="str">
        <f>IFERROR(Tabela22[[#This Row],[preço unitário]]*Tabela22[[#This Row],[Qtd]],"")</f>
        <v/>
      </c>
      <c r="F189" s="98"/>
      <c r="G189" s="98"/>
      <c r="H189" s="100" t="str">
        <f>IFERROR(VLOOKUP(Tabela23[[#This Row],[Produto]],produtos,5,0),"")</f>
        <v/>
      </c>
      <c r="I189" s="101" t="str">
        <f>IFERROR(Tabela23[[#This Row],[preço unitário]]*Tabela23[[#This Row],[Qtd]],"")</f>
        <v/>
      </c>
      <c r="M189" s="90"/>
    </row>
    <row r="190" spans="1:13" x14ac:dyDescent="0.3">
      <c r="A190" s="98"/>
      <c r="B190" s="99"/>
      <c r="C190" s="100" t="str">
        <f>IFERROR(VLOOKUP(Tabela22[[#This Row],[Produto]],produtos,3,0),"")</f>
        <v/>
      </c>
      <c r="D190" s="101" t="str">
        <f>IFERROR(Tabela22[[#This Row],[preço unitário]]*Tabela22[[#This Row],[Qtd]],"")</f>
        <v/>
      </c>
      <c r="F190" s="98"/>
      <c r="G190" s="98"/>
      <c r="H190" s="100" t="str">
        <f>IFERROR(VLOOKUP(Tabela23[[#This Row],[Produto]],produtos,5,0),"")</f>
        <v/>
      </c>
      <c r="I190" s="101" t="str">
        <f>IFERROR(Tabela23[[#This Row],[preço unitário]]*Tabela23[[#This Row],[Qtd]],"")</f>
        <v/>
      </c>
      <c r="M190" s="90"/>
    </row>
    <row r="191" spans="1:13" x14ac:dyDescent="0.3">
      <c r="A191" s="98"/>
      <c r="B191" s="99"/>
      <c r="C191" s="100" t="str">
        <f>IFERROR(VLOOKUP(Tabela22[[#This Row],[Produto]],produtos,3,0),"")</f>
        <v/>
      </c>
      <c r="D191" s="101" t="str">
        <f>IFERROR(Tabela22[[#This Row],[preço unitário]]*Tabela22[[#This Row],[Qtd]],"")</f>
        <v/>
      </c>
      <c r="F191" s="98"/>
      <c r="G191" s="98"/>
      <c r="H191" s="100" t="str">
        <f>IFERROR(VLOOKUP(Tabela23[[#This Row],[Produto]],produtos,5,0),"")</f>
        <v/>
      </c>
      <c r="I191" s="101" t="str">
        <f>IFERROR(Tabela23[[#This Row],[preço unitário]]*Tabela23[[#This Row],[Qtd]],"")</f>
        <v/>
      </c>
      <c r="M191" s="90"/>
    </row>
    <row r="192" spans="1:13" x14ac:dyDescent="0.3">
      <c r="A192" s="98"/>
      <c r="B192" s="99"/>
      <c r="C192" s="100" t="str">
        <f>IFERROR(VLOOKUP(Tabela22[[#This Row],[Produto]],produtos,3,0),"")</f>
        <v/>
      </c>
      <c r="D192" s="101" t="str">
        <f>IFERROR(Tabela22[[#This Row],[preço unitário]]*Tabela22[[#This Row],[Qtd]],"")</f>
        <v/>
      </c>
      <c r="F192" s="98"/>
      <c r="G192" s="98"/>
      <c r="H192" s="100" t="str">
        <f>IFERROR(VLOOKUP(Tabela23[[#This Row],[Produto]],produtos,5,0),"")</f>
        <v/>
      </c>
      <c r="I192" s="101" t="str">
        <f>IFERROR(Tabela23[[#This Row],[preço unitário]]*Tabela23[[#This Row],[Qtd]],"")</f>
        <v/>
      </c>
      <c r="M192" s="90"/>
    </row>
    <row r="193" spans="1:13" x14ac:dyDescent="0.3">
      <c r="A193" s="98"/>
      <c r="B193" s="99"/>
      <c r="C193" s="100" t="str">
        <f>IFERROR(VLOOKUP(Tabela22[[#This Row],[Produto]],produtos,3,0),"")</f>
        <v/>
      </c>
      <c r="D193" s="101" t="str">
        <f>IFERROR(Tabela22[[#This Row],[preço unitário]]*Tabela22[[#This Row],[Qtd]],"")</f>
        <v/>
      </c>
      <c r="F193" s="98"/>
      <c r="G193" s="98"/>
      <c r="H193" s="100" t="str">
        <f>IFERROR(VLOOKUP(Tabela23[[#This Row],[Produto]],produtos,5,0),"")</f>
        <v/>
      </c>
      <c r="I193" s="101" t="str">
        <f>IFERROR(Tabela23[[#This Row],[preço unitário]]*Tabela23[[#This Row],[Qtd]],"")</f>
        <v/>
      </c>
      <c r="M193" s="90"/>
    </row>
    <row r="194" spans="1:13" x14ac:dyDescent="0.3">
      <c r="A194" s="98"/>
      <c r="B194" s="99"/>
      <c r="C194" s="100" t="str">
        <f>IFERROR(VLOOKUP(Tabela22[[#This Row],[Produto]],produtos,3,0),"")</f>
        <v/>
      </c>
      <c r="D194" s="101" t="str">
        <f>IFERROR(Tabela22[[#This Row],[preço unitário]]*Tabela22[[#This Row],[Qtd]],"")</f>
        <v/>
      </c>
      <c r="F194" s="98"/>
      <c r="G194" s="98"/>
      <c r="H194" s="100" t="str">
        <f>IFERROR(VLOOKUP(Tabela23[[#This Row],[Produto]],produtos,5,0),"")</f>
        <v/>
      </c>
      <c r="I194" s="101" t="str">
        <f>IFERROR(Tabela23[[#This Row],[preço unitário]]*Tabela23[[#This Row],[Qtd]],"")</f>
        <v/>
      </c>
      <c r="M194" s="90"/>
    </row>
    <row r="195" spans="1:13" x14ac:dyDescent="0.3">
      <c r="A195" s="98"/>
      <c r="B195" s="99"/>
      <c r="C195" s="100" t="str">
        <f>IFERROR(VLOOKUP(Tabela22[[#This Row],[Produto]],produtos,3,0),"")</f>
        <v/>
      </c>
      <c r="D195" s="101" t="str">
        <f>IFERROR(Tabela22[[#This Row],[preço unitário]]*Tabela22[[#This Row],[Qtd]],"")</f>
        <v/>
      </c>
      <c r="F195" s="98"/>
      <c r="G195" s="98"/>
      <c r="H195" s="100" t="str">
        <f>IFERROR(VLOOKUP(Tabela23[[#This Row],[Produto]],produtos,5,0),"")</f>
        <v/>
      </c>
      <c r="I195" s="101" t="str">
        <f>IFERROR(Tabela23[[#This Row],[preço unitário]]*Tabela23[[#This Row],[Qtd]],"")</f>
        <v/>
      </c>
      <c r="M195" s="90"/>
    </row>
    <row r="196" spans="1:13" x14ac:dyDescent="0.3">
      <c r="A196" s="98"/>
      <c r="B196" s="99"/>
      <c r="C196" s="100" t="str">
        <f>IFERROR(VLOOKUP(Tabela22[[#This Row],[Produto]],produtos,3,0),"")</f>
        <v/>
      </c>
      <c r="D196" s="101" t="str">
        <f>IFERROR(Tabela22[[#This Row],[preço unitário]]*Tabela22[[#This Row],[Qtd]],"")</f>
        <v/>
      </c>
      <c r="F196" s="98"/>
      <c r="G196" s="98"/>
      <c r="H196" s="100" t="str">
        <f>IFERROR(VLOOKUP(Tabela23[[#This Row],[Produto]],produtos,5,0),"")</f>
        <v/>
      </c>
      <c r="I196" s="101" t="str">
        <f>IFERROR(Tabela23[[#This Row],[preço unitário]]*Tabela23[[#This Row],[Qtd]],"")</f>
        <v/>
      </c>
      <c r="M196" s="90"/>
    </row>
    <row r="197" spans="1:13" x14ac:dyDescent="0.3">
      <c r="A197" s="98"/>
      <c r="B197" s="99"/>
      <c r="C197" s="100" t="str">
        <f>IFERROR(VLOOKUP(Tabela22[[#This Row],[Produto]],produtos,3,0),"")</f>
        <v/>
      </c>
      <c r="D197" s="101" t="str">
        <f>IFERROR(Tabela22[[#This Row],[preço unitário]]*Tabela22[[#This Row],[Qtd]],"")</f>
        <v/>
      </c>
      <c r="F197" s="98"/>
      <c r="G197" s="98"/>
      <c r="H197" s="100" t="str">
        <f>IFERROR(VLOOKUP(Tabela23[[#This Row],[Produto]],produtos,5,0),"")</f>
        <v/>
      </c>
      <c r="I197" s="101" t="str">
        <f>IFERROR(Tabela23[[#This Row],[preço unitário]]*Tabela23[[#This Row],[Qtd]],"")</f>
        <v/>
      </c>
      <c r="M197" s="90"/>
    </row>
    <row r="198" spans="1:13" x14ac:dyDescent="0.3">
      <c r="A198" s="98"/>
      <c r="B198" s="99"/>
      <c r="C198" s="100" t="str">
        <f>IFERROR(VLOOKUP(Tabela22[[#This Row],[Produto]],produtos,3,0),"")</f>
        <v/>
      </c>
      <c r="D198" s="101" t="str">
        <f>IFERROR(Tabela22[[#This Row],[preço unitário]]*Tabela22[[#This Row],[Qtd]],"")</f>
        <v/>
      </c>
      <c r="F198" s="98"/>
      <c r="G198" s="98"/>
      <c r="H198" s="100" t="str">
        <f>IFERROR(VLOOKUP(Tabela23[[#This Row],[Produto]],produtos,5,0),"")</f>
        <v/>
      </c>
      <c r="I198" s="101" t="str">
        <f>IFERROR(Tabela23[[#This Row],[preço unitário]]*Tabela23[[#This Row],[Qtd]],"")</f>
        <v/>
      </c>
      <c r="M198" s="90"/>
    </row>
    <row r="199" spans="1:13" x14ac:dyDescent="0.3">
      <c r="A199" s="98"/>
      <c r="B199" s="99"/>
      <c r="C199" s="100" t="str">
        <f>IFERROR(VLOOKUP(Tabela22[[#This Row],[Produto]],produtos,3,0),"")</f>
        <v/>
      </c>
      <c r="D199" s="101" t="str">
        <f>IFERROR(Tabela22[[#This Row],[preço unitário]]*Tabela22[[#This Row],[Qtd]],"")</f>
        <v/>
      </c>
      <c r="F199" s="98"/>
      <c r="G199" s="98"/>
      <c r="H199" s="100" t="str">
        <f>IFERROR(VLOOKUP(Tabela23[[#This Row],[Produto]],produtos,5,0),"")</f>
        <v/>
      </c>
      <c r="I199" s="101" t="str">
        <f>IFERROR(Tabela23[[#This Row],[preço unitário]]*Tabela23[[#This Row],[Qtd]],"")</f>
        <v/>
      </c>
      <c r="M199" s="90"/>
    </row>
    <row r="200" spans="1:13" x14ac:dyDescent="0.3">
      <c r="A200" s="98"/>
      <c r="B200" s="99"/>
      <c r="C200" s="100" t="str">
        <f>IFERROR(VLOOKUP(Tabela22[[#This Row],[Produto]],produtos,3,0),"")</f>
        <v/>
      </c>
      <c r="D200" s="101" t="str">
        <f>IFERROR(Tabela22[[#This Row],[preço unitário]]*Tabela22[[#This Row],[Qtd]],"")</f>
        <v/>
      </c>
      <c r="F200" s="98"/>
      <c r="G200" s="98"/>
      <c r="H200" s="100" t="str">
        <f>IFERROR(VLOOKUP(Tabela23[[#This Row],[Produto]],produtos,5,0),"")</f>
        <v/>
      </c>
      <c r="I200" s="101" t="str">
        <f>IFERROR(Tabela23[[#This Row],[preço unitário]]*Tabela23[[#This Row],[Qtd]],"")</f>
        <v/>
      </c>
      <c r="M200" s="90"/>
    </row>
    <row r="201" spans="1:13" x14ac:dyDescent="0.3">
      <c r="A201" s="98"/>
      <c r="B201" s="99"/>
      <c r="C201" s="100" t="str">
        <f>IFERROR(VLOOKUP(Tabela22[[#This Row],[Produto]],produtos,3,0),"")</f>
        <v/>
      </c>
      <c r="D201" s="101" t="str">
        <f>IFERROR(Tabela22[[#This Row],[preço unitário]]*Tabela22[[#This Row],[Qtd]],"")</f>
        <v/>
      </c>
      <c r="F201" s="98"/>
      <c r="G201" s="98"/>
      <c r="H201" s="100" t="str">
        <f>IFERROR(VLOOKUP(Tabela23[[#This Row],[Produto]],produtos,5,0),"")</f>
        <v/>
      </c>
      <c r="I201" s="101" t="str">
        <f>IFERROR(Tabela23[[#This Row],[preço unitário]]*Tabela23[[#This Row],[Qtd]],"")</f>
        <v/>
      </c>
      <c r="M201" s="90"/>
    </row>
    <row r="202" spans="1:13" x14ac:dyDescent="0.3">
      <c r="A202" s="98"/>
      <c r="B202" s="99"/>
      <c r="C202" s="100" t="str">
        <f>IFERROR(VLOOKUP(Tabela22[[#This Row],[Produto]],produtos,3,0),"")</f>
        <v/>
      </c>
      <c r="D202" s="101" t="str">
        <f>IFERROR(Tabela22[[#This Row],[preço unitário]]*Tabela22[[#This Row],[Qtd]],"")</f>
        <v/>
      </c>
      <c r="F202" s="98"/>
      <c r="G202" s="98"/>
      <c r="H202" s="100" t="str">
        <f>IFERROR(VLOOKUP(Tabela23[[#This Row],[Produto]],produtos,5,0),"")</f>
        <v/>
      </c>
      <c r="I202" s="101" t="str">
        <f>IFERROR(Tabela23[[#This Row],[preço unitário]]*Tabela23[[#This Row],[Qtd]],"")</f>
        <v/>
      </c>
      <c r="M202" s="90"/>
    </row>
    <row r="203" spans="1:13" x14ac:dyDescent="0.3">
      <c r="A203" s="98"/>
      <c r="B203" s="99"/>
      <c r="C203" s="100" t="str">
        <f>IFERROR(VLOOKUP(Tabela22[[#This Row],[Produto]],produtos,3,0),"")</f>
        <v/>
      </c>
      <c r="D203" s="101" t="str">
        <f>IFERROR(Tabela22[[#This Row],[preço unitário]]*Tabela22[[#This Row],[Qtd]],"")</f>
        <v/>
      </c>
      <c r="F203" s="98"/>
      <c r="G203" s="98"/>
      <c r="H203" s="100" t="str">
        <f>IFERROR(VLOOKUP(Tabela23[[#This Row],[Produto]],produtos,5,0),"")</f>
        <v/>
      </c>
      <c r="I203" s="101" t="str">
        <f>IFERROR(Tabela23[[#This Row],[preço unitário]]*Tabela23[[#This Row],[Qtd]],"")</f>
        <v/>
      </c>
      <c r="M203" s="90"/>
    </row>
    <row r="204" spans="1:13" x14ac:dyDescent="0.3">
      <c r="A204" s="98"/>
      <c r="B204" s="99"/>
      <c r="C204" s="100" t="str">
        <f>IFERROR(VLOOKUP(Tabela22[[#This Row],[Produto]],produtos,3,0),"")</f>
        <v/>
      </c>
      <c r="D204" s="101" t="str">
        <f>IFERROR(Tabela22[[#This Row],[preço unitário]]*Tabela22[[#This Row],[Qtd]],"")</f>
        <v/>
      </c>
      <c r="F204" s="98"/>
      <c r="G204" s="98"/>
      <c r="H204" s="100" t="str">
        <f>IFERROR(VLOOKUP(Tabela23[[#This Row],[Produto]],produtos,5,0),"")</f>
        <v/>
      </c>
      <c r="I204" s="101" t="str">
        <f>IFERROR(Tabela23[[#This Row],[preço unitário]]*Tabela23[[#This Row],[Qtd]],"")</f>
        <v/>
      </c>
      <c r="M204" s="90"/>
    </row>
    <row r="205" spans="1:13" x14ac:dyDescent="0.3">
      <c r="A205" s="98"/>
      <c r="B205" s="99"/>
      <c r="C205" s="100" t="str">
        <f>IFERROR(VLOOKUP(Tabela22[[#This Row],[Produto]],produtos,3,0),"")</f>
        <v/>
      </c>
      <c r="D205" s="101" t="str">
        <f>IFERROR(Tabela22[[#This Row],[preço unitário]]*Tabela22[[#This Row],[Qtd]],"")</f>
        <v/>
      </c>
      <c r="F205" s="98"/>
      <c r="G205" s="98"/>
      <c r="H205" s="100" t="str">
        <f>IFERROR(VLOOKUP(Tabela23[[#This Row],[Produto]],produtos,5,0),"")</f>
        <v/>
      </c>
      <c r="I205" s="101" t="str">
        <f>IFERROR(Tabela23[[#This Row],[preço unitário]]*Tabela23[[#This Row],[Qtd]],"")</f>
        <v/>
      </c>
      <c r="M205" s="90"/>
    </row>
    <row r="206" spans="1:13" x14ac:dyDescent="0.3">
      <c r="A206" s="98"/>
      <c r="B206" s="99"/>
      <c r="C206" s="100" t="str">
        <f>IFERROR(VLOOKUP(Tabela22[[#This Row],[Produto]],produtos,3,0),"")</f>
        <v/>
      </c>
      <c r="D206" s="101" t="str">
        <f>IFERROR(Tabela22[[#This Row],[preço unitário]]*Tabela22[[#This Row],[Qtd]],"")</f>
        <v/>
      </c>
      <c r="F206" s="98"/>
      <c r="G206" s="98"/>
      <c r="H206" s="100" t="str">
        <f>IFERROR(VLOOKUP(Tabela23[[#This Row],[Produto]],produtos,5,0),"")</f>
        <v/>
      </c>
      <c r="I206" s="101" t="str">
        <f>IFERROR(Tabela23[[#This Row],[preço unitário]]*Tabela23[[#This Row],[Qtd]],"")</f>
        <v/>
      </c>
      <c r="M206" s="90"/>
    </row>
    <row r="207" spans="1:13" x14ac:dyDescent="0.3">
      <c r="A207" s="98"/>
      <c r="B207" s="99"/>
      <c r="C207" s="100" t="str">
        <f>IFERROR(VLOOKUP(Tabela22[[#This Row],[Produto]],produtos,3,0),"")</f>
        <v/>
      </c>
      <c r="D207" s="101" t="str">
        <f>IFERROR(Tabela22[[#This Row],[preço unitário]]*Tabela22[[#This Row],[Qtd]],"")</f>
        <v/>
      </c>
      <c r="F207" s="98"/>
      <c r="G207" s="98"/>
      <c r="H207" s="100" t="str">
        <f>IFERROR(VLOOKUP(Tabela23[[#This Row],[Produto]],produtos,5,0),"")</f>
        <v/>
      </c>
      <c r="I207" s="101" t="str">
        <f>IFERROR(Tabela23[[#This Row],[preço unitário]]*Tabela23[[#This Row],[Qtd]],"")</f>
        <v/>
      </c>
      <c r="M207" s="90"/>
    </row>
    <row r="208" spans="1:13" x14ac:dyDescent="0.3">
      <c r="A208" s="98"/>
      <c r="B208" s="99"/>
      <c r="C208" s="100" t="str">
        <f>IFERROR(VLOOKUP(Tabela22[[#This Row],[Produto]],produtos,3,0),"")</f>
        <v/>
      </c>
      <c r="D208" s="101" t="str">
        <f>IFERROR(Tabela22[[#This Row],[preço unitário]]*Tabela22[[#This Row],[Qtd]],"")</f>
        <v/>
      </c>
      <c r="F208" s="98"/>
      <c r="G208" s="98"/>
      <c r="H208" s="100" t="str">
        <f>IFERROR(VLOOKUP(Tabela23[[#This Row],[Produto]],produtos,5,0),"")</f>
        <v/>
      </c>
      <c r="I208" s="101" t="str">
        <f>IFERROR(Tabela23[[#This Row],[preço unitário]]*Tabela23[[#This Row],[Qtd]],"")</f>
        <v/>
      </c>
      <c r="M208" s="90"/>
    </row>
    <row r="209" spans="1:13" x14ac:dyDescent="0.3">
      <c r="A209" s="98"/>
      <c r="B209" s="99"/>
      <c r="C209" s="100" t="str">
        <f>IFERROR(VLOOKUP(Tabela22[[#This Row],[Produto]],produtos,3,0),"")</f>
        <v/>
      </c>
      <c r="D209" s="101" t="str">
        <f>IFERROR(Tabela22[[#This Row],[preço unitário]]*Tabela22[[#This Row],[Qtd]],"")</f>
        <v/>
      </c>
      <c r="F209" s="98"/>
      <c r="G209" s="98"/>
      <c r="H209" s="100" t="str">
        <f>IFERROR(VLOOKUP(Tabela23[[#This Row],[Produto]],produtos,5,0),"")</f>
        <v/>
      </c>
      <c r="I209" s="101" t="str">
        <f>IFERROR(Tabela23[[#This Row],[preço unitário]]*Tabela23[[#This Row],[Qtd]],"")</f>
        <v/>
      </c>
      <c r="M209" s="90"/>
    </row>
    <row r="210" spans="1:13" x14ac:dyDescent="0.3">
      <c r="A210" s="98"/>
      <c r="B210" s="99"/>
      <c r="C210" s="100" t="str">
        <f>IFERROR(VLOOKUP(Tabela22[[#This Row],[Produto]],produtos,3,0),"")</f>
        <v/>
      </c>
      <c r="D210" s="101" t="str">
        <f>IFERROR(Tabela22[[#This Row],[preço unitário]]*Tabela22[[#This Row],[Qtd]],"")</f>
        <v/>
      </c>
      <c r="F210" s="98"/>
      <c r="G210" s="98"/>
      <c r="H210" s="100" t="str">
        <f>IFERROR(VLOOKUP(Tabela23[[#This Row],[Produto]],produtos,5,0),"")</f>
        <v/>
      </c>
      <c r="I210" s="101" t="str">
        <f>IFERROR(Tabela23[[#This Row],[preço unitário]]*Tabela23[[#This Row],[Qtd]],"")</f>
        <v/>
      </c>
      <c r="M210" s="90"/>
    </row>
    <row r="211" spans="1:13" x14ac:dyDescent="0.3">
      <c r="A211" s="98"/>
      <c r="B211" s="99"/>
      <c r="C211" s="100" t="str">
        <f>IFERROR(VLOOKUP(Tabela22[[#This Row],[Produto]],produtos,3,0),"")</f>
        <v/>
      </c>
      <c r="D211" s="101" t="str">
        <f>IFERROR(Tabela22[[#This Row],[preço unitário]]*Tabela22[[#This Row],[Qtd]],"")</f>
        <v/>
      </c>
      <c r="F211" s="98"/>
      <c r="G211" s="98"/>
      <c r="H211" s="100" t="str">
        <f>IFERROR(VLOOKUP(Tabela23[[#This Row],[Produto]],produtos,5,0),"")</f>
        <v/>
      </c>
      <c r="I211" s="101" t="str">
        <f>IFERROR(Tabela23[[#This Row],[preço unitário]]*Tabela23[[#This Row],[Qtd]],"")</f>
        <v/>
      </c>
      <c r="M211" s="90"/>
    </row>
    <row r="212" spans="1:13" x14ac:dyDescent="0.3">
      <c r="A212" s="98"/>
      <c r="B212" s="99"/>
      <c r="C212" s="100" t="str">
        <f>IFERROR(VLOOKUP(Tabela22[[#This Row],[Produto]],produtos,3,0),"")</f>
        <v/>
      </c>
      <c r="D212" s="101" t="str">
        <f>IFERROR(Tabela22[[#This Row],[preço unitário]]*Tabela22[[#This Row],[Qtd]],"")</f>
        <v/>
      </c>
      <c r="F212" s="98"/>
      <c r="G212" s="98"/>
      <c r="H212" s="100" t="str">
        <f>IFERROR(VLOOKUP(Tabela23[[#This Row],[Produto]],produtos,5,0),"")</f>
        <v/>
      </c>
      <c r="I212" s="101" t="str">
        <f>IFERROR(Tabela23[[#This Row],[preço unitário]]*Tabela23[[#This Row],[Qtd]],"")</f>
        <v/>
      </c>
      <c r="M212" s="90"/>
    </row>
    <row r="213" spans="1:13" x14ac:dyDescent="0.3">
      <c r="A213" s="98"/>
      <c r="B213" s="99"/>
      <c r="C213" s="100" t="str">
        <f>IFERROR(VLOOKUP(Tabela22[[#This Row],[Produto]],produtos,3,0),"")</f>
        <v/>
      </c>
      <c r="D213" s="101" t="str">
        <f>IFERROR(Tabela22[[#This Row],[preço unitário]]*Tabela22[[#This Row],[Qtd]],"")</f>
        <v/>
      </c>
      <c r="F213" s="98"/>
      <c r="G213" s="98"/>
      <c r="H213" s="100" t="str">
        <f>IFERROR(VLOOKUP(Tabela23[[#This Row],[Produto]],produtos,5,0),"")</f>
        <v/>
      </c>
      <c r="I213" s="101" t="str">
        <f>IFERROR(Tabela23[[#This Row],[preço unitário]]*Tabela23[[#This Row],[Qtd]],"")</f>
        <v/>
      </c>
      <c r="M213" s="90"/>
    </row>
    <row r="214" spans="1:13" x14ac:dyDescent="0.3">
      <c r="A214" s="98"/>
      <c r="B214" s="99"/>
      <c r="C214" s="100" t="str">
        <f>IFERROR(VLOOKUP(Tabela22[[#This Row],[Produto]],produtos,3,0),"")</f>
        <v/>
      </c>
      <c r="D214" s="101" t="str">
        <f>IFERROR(Tabela22[[#This Row],[preço unitário]]*Tabela22[[#This Row],[Qtd]],"")</f>
        <v/>
      </c>
      <c r="F214" s="98"/>
      <c r="G214" s="98"/>
      <c r="H214" s="100" t="str">
        <f>IFERROR(VLOOKUP(Tabela23[[#This Row],[Produto]],produtos,5,0),"")</f>
        <v/>
      </c>
      <c r="I214" s="101" t="str">
        <f>IFERROR(Tabela23[[#This Row],[preço unitário]]*Tabela23[[#This Row],[Qtd]],"")</f>
        <v/>
      </c>
      <c r="M214" s="90"/>
    </row>
    <row r="215" spans="1:13" x14ac:dyDescent="0.3">
      <c r="A215" s="98"/>
      <c r="B215" s="99"/>
      <c r="C215" s="100" t="str">
        <f>IFERROR(VLOOKUP(Tabela22[[#This Row],[Produto]],produtos,3,0),"")</f>
        <v/>
      </c>
      <c r="D215" s="101" t="str">
        <f>IFERROR(Tabela22[[#This Row],[preço unitário]]*Tabela22[[#This Row],[Qtd]],"")</f>
        <v/>
      </c>
      <c r="F215" s="98"/>
      <c r="G215" s="98"/>
      <c r="H215" s="100" t="str">
        <f>IFERROR(VLOOKUP(Tabela23[[#This Row],[Produto]],produtos,5,0),"")</f>
        <v/>
      </c>
      <c r="I215" s="101" t="str">
        <f>IFERROR(Tabela23[[#This Row],[preço unitário]]*Tabela23[[#This Row],[Qtd]],"")</f>
        <v/>
      </c>
      <c r="M215" s="90"/>
    </row>
    <row r="216" spans="1:13" x14ac:dyDescent="0.3">
      <c r="A216" s="98"/>
      <c r="B216" s="99"/>
      <c r="C216" s="100" t="str">
        <f>IFERROR(VLOOKUP(Tabela22[[#This Row],[Produto]],produtos,3,0),"")</f>
        <v/>
      </c>
      <c r="D216" s="101" t="str">
        <f>IFERROR(Tabela22[[#This Row],[preço unitário]]*Tabela22[[#This Row],[Qtd]],"")</f>
        <v/>
      </c>
      <c r="F216" s="98"/>
      <c r="G216" s="98"/>
      <c r="H216" s="100" t="str">
        <f>IFERROR(VLOOKUP(Tabela23[[#This Row],[Produto]],produtos,5,0),"")</f>
        <v/>
      </c>
      <c r="I216" s="101" t="str">
        <f>IFERROR(Tabela23[[#This Row],[preço unitário]]*Tabela23[[#This Row],[Qtd]],"")</f>
        <v/>
      </c>
      <c r="M216" s="90"/>
    </row>
    <row r="217" spans="1:13" x14ac:dyDescent="0.3">
      <c r="A217" s="98"/>
      <c r="B217" s="99"/>
      <c r="C217" s="100" t="str">
        <f>IFERROR(VLOOKUP(Tabela22[[#This Row],[Produto]],produtos,3,0),"")</f>
        <v/>
      </c>
      <c r="D217" s="101" t="str">
        <f>IFERROR(Tabela22[[#This Row],[preço unitário]]*Tabela22[[#This Row],[Qtd]],"")</f>
        <v/>
      </c>
      <c r="F217" s="98"/>
      <c r="G217" s="98"/>
      <c r="H217" s="100" t="str">
        <f>IFERROR(VLOOKUP(Tabela23[[#This Row],[Produto]],produtos,5,0),"")</f>
        <v/>
      </c>
      <c r="I217" s="101" t="str">
        <f>IFERROR(Tabela23[[#This Row],[preço unitário]]*Tabela23[[#This Row],[Qtd]],"")</f>
        <v/>
      </c>
      <c r="M217" s="90"/>
    </row>
    <row r="218" spans="1:13" x14ac:dyDescent="0.3">
      <c r="A218" s="98"/>
      <c r="B218" s="99"/>
      <c r="C218" s="100" t="str">
        <f>IFERROR(VLOOKUP(Tabela22[[#This Row],[Produto]],produtos,3,0),"")</f>
        <v/>
      </c>
      <c r="D218" s="101" t="str">
        <f>IFERROR(Tabela22[[#This Row],[preço unitário]]*Tabela22[[#This Row],[Qtd]],"")</f>
        <v/>
      </c>
      <c r="F218" s="98"/>
      <c r="G218" s="98"/>
      <c r="H218" s="100" t="str">
        <f>IFERROR(VLOOKUP(Tabela23[[#This Row],[Produto]],produtos,5,0),"")</f>
        <v/>
      </c>
      <c r="I218" s="101" t="str">
        <f>IFERROR(Tabela23[[#This Row],[preço unitário]]*Tabela23[[#This Row],[Qtd]],"")</f>
        <v/>
      </c>
      <c r="M218" s="90"/>
    </row>
    <row r="219" spans="1:13" x14ac:dyDescent="0.3">
      <c r="A219" s="98"/>
      <c r="B219" s="99"/>
      <c r="C219" s="100" t="str">
        <f>IFERROR(VLOOKUP(Tabela22[[#This Row],[Produto]],produtos,3,0),"")</f>
        <v/>
      </c>
      <c r="D219" s="101" t="str">
        <f>IFERROR(Tabela22[[#This Row],[preço unitário]]*Tabela22[[#This Row],[Qtd]],"")</f>
        <v/>
      </c>
      <c r="F219" s="98"/>
      <c r="G219" s="98"/>
      <c r="H219" s="100" t="str">
        <f>IFERROR(VLOOKUP(Tabela23[[#This Row],[Produto]],produtos,5,0),"")</f>
        <v/>
      </c>
      <c r="I219" s="101" t="str">
        <f>IFERROR(Tabela23[[#This Row],[preço unitário]]*Tabela23[[#This Row],[Qtd]],"")</f>
        <v/>
      </c>
      <c r="M219" s="90"/>
    </row>
    <row r="220" spans="1:13" x14ac:dyDescent="0.3">
      <c r="A220" s="98"/>
      <c r="B220" s="99"/>
      <c r="C220" s="100" t="str">
        <f>IFERROR(VLOOKUP(Tabela22[[#This Row],[Produto]],produtos,3,0),"")</f>
        <v/>
      </c>
      <c r="D220" s="101" t="str">
        <f>IFERROR(Tabela22[[#This Row],[preço unitário]]*Tabela22[[#This Row],[Qtd]],"")</f>
        <v/>
      </c>
      <c r="F220" s="98"/>
      <c r="G220" s="98"/>
      <c r="H220" s="100" t="str">
        <f>IFERROR(VLOOKUP(Tabela23[[#This Row],[Produto]],produtos,5,0),"")</f>
        <v/>
      </c>
      <c r="I220" s="101" t="str">
        <f>IFERROR(Tabela23[[#This Row],[preço unitário]]*Tabela23[[#This Row],[Qtd]],"")</f>
        <v/>
      </c>
      <c r="M220" s="90"/>
    </row>
    <row r="221" spans="1:13" x14ac:dyDescent="0.3">
      <c r="A221" s="98"/>
      <c r="B221" s="99"/>
      <c r="C221" s="100" t="str">
        <f>IFERROR(VLOOKUP(Tabela22[[#This Row],[Produto]],produtos,3,0),"")</f>
        <v/>
      </c>
      <c r="D221" s="101" t="str">
        <f>IFERROR(Tabela22[[#This Row],[preço unitário]]*Tabela22[[#This Row],[Qtd]],"")</f>
        <v/>
      </c>
      <c r="F221" s="98"/>
      <c r="G221" s="98"/>
      <c r="H221" s="100" t="str">
        <f>IFERROR(VLOOKUP(Tabela23[[#This Row],[Produto]],produtos,5,0),"")</f>
        <v/>
      </c>
      <c r="I221" s="101" t="str">
        <f>IFERROR(Tabela23[[#This Row],[preço unitário]]*Tabela23[[#This Row],[Qtd]],"")</f>
        <v/>
      </c>
      <c r="M221" s="90"/>
    </row>
    <row r="222" spans="1:13" x14ac:dyDescent="0.3">
      <c r="A222" s="98"/>
      <c r="B222" s="99"/>
      <c r="C222" s="100" t="str">
        <f>IFERROR(VLOOKUP(Tabela22[[#This Row],[Produto]],produtos,3,0),"")</f>
        <v/>
      </c>
      <c r="D222" s="101" t="str">
        <f>IFERROR(Tabela22[[#This Row],[preço unitário]]*Tabela22[[#This Row],[Qtd]],"")</f>
        <v/>
      </c>
      <c r="F222" s="98"/>
      <c r="G222" s="98"/>
      <c r="H222" s="100" t="str">
        <f>IFERROR(VLOOKUP(Tabela23[[#This Row],[Produto]],produtos,5,0),"")</f>
        <v/>
      </c>
      <c r="I222" s="101" t="str">
        <f>IFERROR(Tabela23[[#This Row],[preço unitário]]*Tabela23[[#This Row],[Qtd]],"")</f>
        <v/>
      </c>
      <c r="M222" s="90"/>
    </row>
    <row r="223" spans="1:13" x14ac:dyDescent="0.3">
      <c r="A223" s="98"/>
      <c r="B223" s="99"/>
      <c r="C223" s="100" t="str">
        <f>IFERROR(VLOOKUP(Tabela22[[#This Row],[Produto]],produtos,3,0),"")</f>
        <v/>
      </c>
      <c r="D223" s="101" t="str">
        <f>IFERROR(Tabela22[[#This Row],[preço unitário]]*Tabela22[[#This Row],[Qtd]],"")</f>
        <v/>
      </c>
      <c r="F223" s="98"/>
      <c r="G223" s="98"/>
      <c r="H223" s="100" t="str">
        <f>IFERROR(VLOOKUP(Tabela23[[#This Row],[Produto]],produtos,5,0),"")</f>
        <v/>
      </c>
      <c r="I223" s="101" t="str">
        <f>IFERROR(Tabela23[[#This Row],[preço unitário]]*Tabela23[[#This Row],[Qtd]],"")</f>
        <v/>
      </c>
      <c r="M223" s="90"/>
    </row>
    <row r="224" spans="1:13" x14ac:dyDescent="0.3">
      <c r="A224" s="98"/>
      <c r="B224" s="99"/>
      <c r="C224" s="100" t="str">
        <f>IFERROR(VLOOKUP(Tabela22[[#This Row],[Produto]],produtos,3,0),"")</f>
        <v/>
      </c>
      <c r="D224" s="101" t="str">
        <f>IFERROR(Tabela22[[#This Row],[preço unitário]]*Tabela22[[#This Row],[Qtd]],"")</f>
        <v/>
      </c>
      <c r="F224" s="98"/>
      <c r="G224" s="98"/>
      <c r="H224" s="100" t="str">
        <f>IFERROR(VLOOKUP(Tabela23[[#This Row],[Produto]],produtos,5,0),"")</f>
        <v/>
      </c>
      <c r="I224" s="101" t="str">
        <f>IFERROR(Tabela23[[#This Row],[preço unitário]]*Tabela23[[#This Row],[Qtd]],"")</f>
        <v/>
      </c>
      <c r="M224" s="90"/>
    </row>
    <row r="225" spans="1:13" x14ac:dyDescent="0.3">
      <c r="A225" s="98"/>
      <c r="B225" s="99"/>
      <c r="C225" s="100" t="str">
        <f>IFERROR(VLOOKUP(Tabela22[[#This Row],[Produto]],produtos,3,0),"")</f>
        <v/>
      </c>
      <c r="D225" s="101" t="str">
        <f>IFERROR(Tabela22[[#This Row],[preço unitário]]*Tabela22[[#This Row],[Qtd]],"")</f>
        <v/>
      </c>
      <c r="F225" s="98"/>
      <c r="G225" s="98"/>
      <c r="H225" s="100" t="str">
        <f>IFERROR(VLOOKUP(Tabela23[[#This Row],[Produto]],produtos,5,0),"")</f>
        <v/>
      </c>
      <c r="I225" s="101" t="str">
        <f>IFERROR(Tabela23[[#This Row],[preço unitário]]*Tabela23[[#This Row],[Qtd]],"")</f>
        <v/>
      </c>
      <c r="M225" s="90"/>
    </row>
    <row r="226" spans="1:13" x14ac:dyDescent="0.3">
      <c r="A226" s="98"/>
      <c r="B226" s="99"/>
      <c r="C226" s="100" t="str">
        <f>IFERROR(VLOOKUP(Tabela22[[#This Row],[Produto]],produtos,3,0),"")</f>
        <v/>
      </c>
      <c r="D226" s="101" t="str">
        <f>IFERROR(Tabela22[[#This Row],[preço unitário]]*Tabela22[[#This Row],[Qtd]],"")</f>
        <v/>
      </c>
      <c r="F226" s="98"/>
      <c r="G226" s="98"/>
      <c r="H226" s="100" t="str">
        <f>IFERROR(VLOOKUP(Tabela23[[#This Row],[Produto]],produtos,5,0),"")</f>
        <v/>
      </c>
      <c r="I226" s="101" t="str">
        <f>IFERROR(Tabela23[[#This Row],[preço unitário]]*Tabela23[[#This Row],[Qtd]],"")</f>
        <v/>
      </c>
      <c r="M226" s="90"/>
    </row>
    <row r="227" spans="1:13" x14ac:dyDescent="0.3">
      <c r="A227" s="98"/>
      <c r="B227" s="99"/>
      <c r="C227" s="100" t="str">
        <f>IFERROR(VLOOKUP(Tabela22[[#This Row],[Produto]],produtos,3,0),"")</f>
        <v/>
      </c>
      <c r="D227" s="101" t="str">
        <f>IFERROR(Tabela22[[#This Row],[preço unitário]]*Tabela22[[#This Row],[Qtd]],"")</f>
        <v/>
      </c>
      <c r="F227" s="98"/>
      <c r="G227" s="98"/>
      <c r="H227" s="100" t="str">
        <f>IFERROR(VLOOKUP(Tabela23[[#This Row],[Produto]],produtos,5,0),"")</f>
        <v/>
      </c>
      <c r="I227" s="101" t="str">
        <f>IFERROR(Tabela23[[#This Row],[preço unitário]]*Tabela23[[#This Row],[Qtd]],"")</f>
        <v/>
      </c>
      <c r="M227" s="90"/>
    </row>
    <row r="228" spans="1:13" x14ac:dyDescent="0.3">
      <c r="A228" s="98"/>
      <c r="B228" s="99"/>
      <c r="C228" s="100" t="str">
        <f>IFERROR(VLOOKUP(Tabela22[[#This Row],[Produto]],produtos,3,0),"")</f>
        <v/>
      </c>
      <c r="D228" s="101" t="str">
        <f>IFERROR(Tabela22[[#This Row],[preço unitário]]*Tabela22[[#This Row],[Qtd]],"")</f>
        <v/>
      </c>
      <c r="F228" s="98"/>
      <c r="G228" s="98"/>
      <c r="H228" s="100" t="str">
        <f>IFERROR(VLOOKUP(Tabela23[[#This Row],[Produto]],produtos,5,0),"")</f>
        <v/>
      </c>
      <c r="I228" s="101" t="str">
        <f>IFERROR(Tabela23[[#This Row],[preço unitário]]*Tabela23[[#This Row],[Qtd]],"")</f>
        <v/>
      </c>
      <c r="M228" s="90"/>
    </row>
    <row r="229" spans="1:13" x14ac:dyDescent="0.3">
      <c r="A229" s="98"/>
      <c r="B229" s="99"/>
      <c r="C229" s="100" t="str">
        <f>IFERROR(VLOOKUP(Tabela22[[#This Row],[Produto]],produtos,3,0),"")</f>
        <v/>
      </c>
      <c r="D229" s="101" t="str">
        <f>IFERROR(Tabela22[[#This Row],[preço unitário]]*Tabela22[[#This Row],[Qtd]],"")</f>
        <v/>
      </c>
      <c r="F229" s="98"/>
      <c r="G229" s="98"/>
      <c r="H229" s="100" t="str">
        <f>IFERROR(VLOOKUP(Tabela23[[#This Row],[Produto]],produtos,5,0),"")</f>
        <v/>
      </c>
      <c r="I229" s="101" t="str">
        <f>IFERROR(Tabela23[[#This Row],[preço unitário]]*Tabela23[[#This Row],[Qtd]],"")</f>
        <v/>
      </c>
      <c r="M229" s="90"/>
    </row>
    <row r="230" spans="1:13" x14ac:dyDescent="0.3">
      <c r="A230" s="98"/>
      <c r="B230" s="99"/>
      <c r="C230" s="100" t="str">
        <f>IFERROR(VLOOKUP(Tabela22[[#This Row],[Produto]],produtos,3,0),"")</f>
        <v/>
      </c>
      <c r="D230" s="101" t="str">
        <f>IFERROR(Tabela22[[#This Row],[preço unitário]]*Tabela22[[#This Row],[Qtd]],"")</f>
        <v/>
      </c>
      <c r="F230" s="98"/>
      <c r="G230" s="98"/>
      <c r="H230" s="100" t="str">
        <f>IFERROR(VLOOKUP(Tabela23[[#This Row],[Produto]],produtos,5,0),"")</f>
        <v/>
      </c>
      <c r="I230" s="101" t="str">
        <f>IFERROR(Tabela23[[#This Row],[preço unitário]]*Tabela23[[#This Row],[Qtd]],"")</f>
        <v/>
      </c>
      <c r="M230" s="90"/>
    </row>
    <row r="231" spans="1:13" x14ac:dyDescent="0.3">
      <c r="A231" s="98"/>
      <c r="B231" s="99"/>
      <c r="C231" s="100" t="str">
        <f>IFERROR(VLOOKUP(Tabela22[[#This Row],[Produto]],produtos,3,0),"")</f>
        <v/>
      </c>
      <c r="D231" s="101" t="str">
        <f>IFERROR(Tabela22[[#This Row],[preço unitário]]*Tabela22[[#This Row],[Qtd]],"")</f>
        <v/>
      </c>
      <c r="F231" s="98"/>
      <c r="G231" s="98"/>
      <c r="H231" s="100" t="str">
        <f>IFERROR(VLOOKUP(Tabela23[[#This Row],[Produto]],produtos,5,0),"")</f>
        <v/>
      </c>
      <c r="I231" s="101" t="str">
        <f>IFERROR(Tabela23[[#This Row],[preço unitário]]*Tabela23[[#This Row],[Qtd]],"")</f>
        <v/>
      </c>
      <c r="M231" s="90"/>
    </row>
    <row r="232" spans="1:13" x14ac:dyDescent="0.3">
      <c r="A232" s="98"/>
      <c r="B232" s="99"/>
      <c r="C232" s="100" t="str">
        <f>IFERROR(VLOOKUP(Tabela22[[#This Row],[Produto]],produtos,3,0),"")</f>
        <v/>
      </c>
      <c r="D232" s="101" t="str">
        <f>IFERROR(Tabela22[[#This Row],[preço unitário]]*Tabela22[[#This Row],[Qtd]],"")</f>
        <v/>
      </c>
      <c r="F232" s="98"/>
      <c r="G232" s="98"/>
      <c r="H232" s="100" t="str">
        <f>IFERROR(VLOOKUP(Tabela23[[#This Row],[Produto]],produtos,5,0),"")</f>
        <v/>
      </c>
      <c r="I232" s="101" t="str">
        <f>IFERROR(Tabela23[[#This Row],[preço unitário]]*Tabela23[[#This Row],[Qtd]],"")</f>
        <v/>
      </c>
      <c r="M232" s="90"/>
    </row>
    <row r="233" spans="1:13" x14ac:dyDescent="0.3">
      <c r="A233" s="98"/>
      <c r="B233" s="99"/>
      <c r="C233" s="100" t="str">
        <f>IFERROR(VLOOKUP(Tabela22[[#This Row],[Produto]],produtos,3,0),"")</f>
        <v/>
      </c>
      <c r="D233" s="101" t="str">
        <f>IFERROR(Tabela22[[#This Row],[preço unitário]]*Tabela22[[#This Row],[Qtd]],"")</f>
        <v/>
      </c>
      <c r="F233" s="98"/>
      <c r="G233" s="98"/>
      <c r="H233" s="100" t="str">
        <f>IFERROR(VLOOKUP(Tabela23[[#This Row],[Produto]],produtos,5,0),"")</f>
        <v/>
      </c>
      <c r="I233" s="101" t="str">
        <f>IFERROR(Tabela23[[#This Row],[preço unitário]]*Tabela23[[#This Row],[Qtd]],"")</f>
        <v/>
      </c>
      <c r="M233" s="90"/>
    </row>
    <row r="234" spans="1:13" x14ac:dyDescent="0.3">
      <c r="A234" s="98"/>
      <c r="B234" s="99"/>
      <c r="C234" s="100" t="str">
        <f>IFERROR(VLOOKUP(Tabela22[[#This Row],[Produto]],produtos,3,0),"")</f>
        <v/>
      </c>
      <c r="D234" s="101" t="str">
        <f>IFERROR(Tabela22[[#This Row],[preço unitário]]*Tabela22[[#This Row],[Qtd]],"")</f>
        <v/>
      </c>
      <c r="F234" s="98"/>
      <c r="G234" s="98"/>
      <c r="H234" s="100" t="str">
        <f>IFERROR(VLOOKUP(Tabela23[[#This Row],[Produto]],produtos,5,0),"")</f>
        <v/>
      </c>
      <c r="I234" s="101" t="str">
        <f>IFERROR(Tabela23[[#This Row],[preço unitário]]*Tabela23[[#This Row],[Qtd]],"")</f>
        <v/>
      </c>
      <c r="M234" s="90"/>
    </row>
    <row r="235" spans="1:13" x14ac:dyDescent="0.3">
      <c r="A235" s="98"/>
      <c r="B235" s="99"/>
      <c r="C235" s="100" t="str">
        <f>IFERROR(VLOOKUP(Tabela22[[#This Row],[Produto]],produtos,3,0),"")</f>
        <v/>
      </c>
      <c r="D235" s="101" t="str">
        <f>IFERROR(Tabela22[[#This Row],[preço unitário]]*Tabela22[[#This Row],[Qtd]],"")</f>
        <v/>
      </c>
      <c r="F235" s="98"/>
      <c r="G235" s="98"/>
      <c r="H235" s="100" t="str">
        <f>IFERROR(VLOOKUP(Tabela23[[#This Row],[Produto]],produtos,5,0),"")</f>
        <v/>
      </c>
      <c r="I235" s="101" t="str">
        <f>IFERROR(Tabela23[[#This Row],[preço unitário]]*Tabela23[[#This Row],[Qtd]],"")</f>
        <v/>
      </c>
      <c r="M235" s="90"/>
    </row>
    <row r="236" spans="1:13" x14ac:dyDescent="0.3">
      <c r="A236" s="98"/>
      <c r="B236" s="99"/>
      <c r="C236" s="100" t="str">
        <f>IFERROR(VLOOKUP(Tabela22[[#This Row],[Produto]],produtos,3,0),"")</f>
        <v/>
      </c>
      <c r="D236" s="101" t="str">
        <f>IFERROR(Tabela22[[#This Row],[preço unitário]]*Tabela22[[#This Row],[Qtd]],"")</f>
        <v/>
      </c>
      <c r="F236" s="98"/>
      <c r="G236" s="98"/>
      <c r="H236" s="100" t="str">
        <f>IFERROR(VLOOKUP(Tabela23[[#This Row],[Produto]],produtos,5,0),"")</f>
        <v/>
      </c>
      <c r="I236" s="101" t="str">
        <f>IFERROR(Tabela23[[#This Row],[preço unitário]]*Tabela23[[#This Row],[Qtd]],"")</f>
        <v/>
      </c>
      <c r="M236" s="90"/>
    </row>
    <row r="237" spans="1:13" x14ac:dyDescent="0.3">
      <c r="A237" s="98"/>
      <c r="B237" s="99"/>
      <c r="C237" s="100" t="str">
        <f>IFERROR(VLOOKUP(Tabela22[[#This Row],[Produto]],produtos,3,0),"")</f>
        <v/>
      </c>
      <c r="D237" s="101" t="str">
        <f>IFERROR(Tabela22[[#This Row],[preço unitário]]*Tabela22[[#This Row],[Qtd]],"")</f>
        <v/>
      </c>
      <c r="F237" s="98"/>
      <c r="G237" s="98"/>
      <c r="H237" s="100" t="str">
        <f>IFERROR(VLOOKUP(Tabela23[[#This Row],[Produto]],produtos,5,0),"")</f>
        <v/>
      </c>
      <c r="I237" s="101" t="str">
        <f>IFERROR(Tabela23[[#This Row],[preço unitário]]*Tabela23[[#This Row],[Qtd]],"")</f>
        <v/>
      </c>
      <c r="M237" s="90"/>
    </row>
    <row r="238" spans="1:13" x14ac:dyDescent="0.3">
      <c r="A238" s="98"/>
      <c r="B238" s="99"/>
      <c r="C238" s="100" t="str">
        <f>IFERROR(VLOOKUP(Tabela22[[#This Row],[Produto]],produtos,3,0),"")</f>
        <v/>
      </c>
      <c r="D238" s="101" t="str">
        <f>IFERROR(Tabela22[[#This Row],[preço unitário]]*Tabela22[[#This Row],[Qtd]],"")</f>
        <v/>
      </c>
      <c r="F238" s="98"/>
      <c r="G238" s="98"/>
      <c r="H238" s="100" t="str">
        <f>IFERROR(VLOOKUP(Tabela23[[#This Row],[Produto]],produtos,5,0),"")</f>
        <v/>
      </c>
      <c r="I238" s="101" t="str">
        <f>IFERROR(Tabela23[[#This Row],[preço unitário]]*Tabela23[[#This Row],[Qtd]],"")</f>
        <v/>
      </c>
      <c r="M238" s="90"/>
    </row>
    <row r="239" spans="1:13" x14ac:dyDescent="0.3">
      <c r="A239" s="98"/>
      <c r="B239" s="99"/>
      <c r="C239" s="100" t="str">
        <f>IFERROR(VLOOKUP(Tabela22[[#This Row],[Produto]],produtos,3,0),"")</f>
        <v/>
      </c>
      <c r="D239" s="101" t="str">
        <f>IFERROR(Tabela22[[#This Row],[preço unitário]]*Tabela22[[#This Row],[Qtd]],"")</f>
        <v/>
      </c>
      <c r="F239" s="98"/>
      <c r="G239" s="98"/>
      <c r="H239" s="100" t="str">
        <f>IFERROR(VLOOKUP(Tabela23[[#This Row],[Produto]],produtos,5,0),"")</f>
        <v/>
      </c>
      <c r="I239" s="101" t="str">
        <f>IFERROR(Tabela23[[#This Row],[preço unitário]]*Tabela23[[#This Row],[Qtd]],"")</f>
        <v/>
      </c>
      <c r="M239" s="90"/>
    </row>
    <row r="240" spans="1:13" x14ac:dyDescent="0.3">
      <c r="A240" s="98"/>
      <c r="B240" s="99"/>
      <c r="C240" s="100" t="str">
        <f>IFERROR(VLOOKUP(Tabela22[[#This Row],[Produto]],produtos,3,0),"")</f>
        <v/>
      </c>
      <c r="D240" s="101" t="str">
        <f>IFERROR(Tabela22[[#This Row],[preço unitário]]*Tabela22[[#This Row],[Qtd]],"")</f>
        <v/>
      </c>
      <c r="F240" s="98"/>
      <c r="G240" s="98"/>
      <c r="H240" s="100" t="str">
        <f>IFERROR(VLOOKUP(Tabela23[[#This Row],[Produto]],produtos,5,0),"")</f>
        <v/>
      </c>
      <c r="I240" s="101" t="str">
        <f>IFERROR(Tabela23[[#This Row],[preço unitário]]*Tabela23[[#This Row],[Qtd]],"")</f>
        <v/>
      </c>
      <c r="M240" s="90"/>
    </row>
    <row r="241" spans="1:13" x14ac:dyDescent="0.3">
      <c r="A241" s="98"/>
      <c r="B241" s="99"/>
      <c r="C241" s="100" t="str">
        <f>IFERROR(VLOOKUP(Tabela22[[#This Row],[Produto]],produtos,3,0),"")</f>
        <v/>
      </c>
      <c r="D241" s="101" t="str">
        <f>IFERROR(Tabela22[[#This Row],[preço unitário]]*Tabela22[[#This Row],[Qtd]],"")</f>
        <v/>
      </c>
      <c r="F241" s="98"/>
      <c r="G241" s="98"/>
      <c r="H241" s="100" t="str">
        <f>IFERROR(VLOOKUP(Tabela23[[#This Row],[Produto]],produtos,5,0),"")</f>
        <v/>
      </c>
      <c r="I241" s="101" t="str">
        <f>IFERROR(Tabela23[[#This Row],[preço unitário]]*Tabela23[[#This Row],[Qtd]],"")</f>
        <v/>
      </c>
      <c r="M241" s="90"/>
    </row>
    <row r="242" spans="1:13" x14ac:dyDescent="0.3">
      <c r="A242" s="98"/>
      <c r="B242" s="99"/>
      <c r="C242" s="100" t="str">
        <f>IFERROR(VLOOKUP(Tabela22[[#This Row],[Produto]],produtos,3,0),"")</f>
        <v/>
      </c>
      <c r="D242" s="101" t="str">
        <f>IFERROR(Tabela22[[#This Row],[preço unitário]]*Tabela22[[#This Row],[Qtd]],"")</f>
        <v/>
      </c>
      <c r="F242" s="98"/>
      <c r="G242" s="98"/>
      <c r="H242" s="100" t="str">
        <f>IFERROR(VLOOKUP(Tabela23[[#This Row],[Produto]],produtos,5,0),"")</f>
        <v/>
      </c>
      <c r="I242" s="101" t="str">
        <f>IFERROR(Tabela23[[#This Row],[preço unitário]]*Tabela23[[#This Row],[Qtd]],"")</f>
        <v/>
      </c>
      <c r="M242" s="90"/>
    </row>
    <row r="243" spans="1:13" x14ac:dyDescent="0.3">
      <c r="A243" s="98"/>
      <c r="B243" s="99"/>
      <c r="C243" s="100" t="str">
        <f>IFERROR(VLOOKUP(Tabela22[[#This Row],[Produto]],produtos,3,0),"")</f>
        <v/>
      </c>
      <c r="D243" s="101" t="str">
        <f>IFERROR(Tabela22[[#This Row],[preço unitário]]*Tabela22[[#This Row],[Qtd]],"")</f>
        <v/>
      </c>
      <c r="F243" s="98"/>
      <c r="G243" s="98"/>
      <c r="H243" s="100" t="str">
        <f>IFERROR(VLOOKUP(Tabela23[[#This Row],[Produto]],produtos,5,0),"")</f>
        <v/>
      </c>
      <c r="I243" s="101" t="str">
        <f>IFERROR(Tabela23[[#This Row],[preço unitário]]*Tabela23[[#This Row],[Qtd]],"")</f>
        <v/>
      </c>
      <c r="M243" s="90"/>
    </row>
    <row r="244" spans="1:13" x14ac:dyDescent="0.3">
      <c r="A244" s="98"/>
      <c r="B244" s="99"/>
      <c r="C244" s="100" t="str">
        <f>IFERROR(VLOOKUP(Tabela22[[#This Row],[Produto]],produtos,3,0),"")</f>
        <v/>
      </c>
      <c r="D244" s="101" t="str">
        <f>IFERROR(Tabela22[[#This Row],[preço unitário]]*Tabela22[[#This Row],[Qtd]],"")</f>
        <v/>
      </c>
      <c r="F244" s="98"/>
      <c r="G244" s="98"/>
      <c r="H244" s="100" t="str">
        <f>IFERROR(VLOOKUP(Tabela23[[#This Row],[Produto]],produtos,5,0),"")</f>
        <v/>
      </c>
      <c r="I244" s="101" t="str">
        <f>IFERROR(Tabela23[[#This Row],[preço unitário]]*Tabela23[[#This Row],[Qtd]],"")</f>
        <v/>
      </c>
      <c r="M244" s="90"/>
    </row>
    <row r="245" spans="1:13" x14ac:dyDescent="0.3">
      <c r="A245" s="98"/>
      <c r="B245" s="99"/>
      <c r="C245" s="100" t="str">
        <f>IFERROR(VLOOKUP(Tabela22[[#This Row],[Produto]],produtos,3,0),"")</f>
        <v/>
      </c>
      <c r="D245" s="101" t="str">
        <f>IFERROR(Tabela22[[#This Row],[preço unitário]]*Tabela22[[#This Row],[Qtd]],"")</f>
        <v/>
      </c>
      <c r="F245" s="98"/>
      <c r="G245" s="98"/>
      <c r="H245" s="100" t="str">
        <f>IFERROR(VLOOKUP(Tabela23[[#This Row],[Produto]],produtos,5,0),"")</f>
        <v/>
      </c>
      <c r="I245" s="101" t="str">
        <f>IFERROR(Tabela23[[#This Row],[preço unitário]]*Tabela23[[#This Row],[Qtd]],"")</f>
        <v/>
      </c>
      <c r="M245" s="90"/>
    </row>
    <row r="246" spans="1:13" x14ac:dyDescent="0.3">
      <c r="A246" s="98"/>
      <c r="B246" s="99"/>
      <c r="C246" s="100" t="str">
        <f>IFERROR(VLOOKUP(Tabela22[[#This Row],[Produto]],produtos,3,0),"")</f>
        <v/>
      </c>
      <c r="D246" s="101" t="str">
        <f>IFERROR(Tabela22[[#This Row],[preço unitário]]*Tabela22[[#This Row],[Qtd]],"")</f>
        <v/>
      </c>
      <c r="F246" s="98"/>
      <c r="G246" s="98"/>
      <c r="H246" s="100" t="str">
        <f>IFERROR(VLOOKUP(Tabela23[[#This Row],[Produto]],produtos,5,0),"")</f>
        <v/>
      </c>
      <c r="I246" s="101" t="str">
        <f>IFERROR(Tabela23[[#This Row],[preço unitário]]*Tabela23[[#This Row],[Qtd]],"")</f>
        <v/>
      </c>
      <c r="M246" s="90"/>
    </row>
    <row r="247" spans="1:13" x14ac:dyDescent="0.3">
      <c r="A247" s="98"/>
      <c r="B247" s="99"/>
      <c r="C247" s="100" t="str">
        <f>IFERROR(VLOOKUP(Tabela22[[#This Row],[Produto]],produtos,3,0),"")</f>
        <v/>
      </c>
      <c r="D247" s="101" t="str">
        <f>IFERROR(Tabela22[[#This Row],[preço unitário]]*Tabela22[[#This Row],[Qtd]],"")</f>
        <v/>
      </c>
      <c r="F247" s="98"/>
      <c r="G247" s="98"/>
      <c r="H247" s="100" t="str">
        <f>IFERROR(VLOOKUP(Tabela23[[#This Row],[Produto]],produtos,5,0),"")</f>
        <v/>
      </c>
      <c r="I247" s="101" t="str">
        <f>IFERROR(Tabela23[[#This Row],[preço unitário]]*Tabela23[[#This Row],[Qtd]],"")</f>
        <v/>
      </c>
      <c r="M247" s="90"/>
    </row>
    <row r="248" spans="1:13" x14ac:dyDescent="0.3">
      <c r="A248" s="98"/>
      <c r="B248" s="99"/>
      <c r="C248" s="100" t="str">
        <f>IFERROR(VLOOKUP(Tabela22[[#This Row],[Produto]],produtos,3,0),"")</f>
        <v/>
      </c>
      <c r="D248" s="101" t="str">
        <f>IFERROR(Tabela22[[#This Row],[preço unitário]]*Tabela22[[#This Row],[Qtd]],"")</f>
        <v/>
      </c>
      <c r="F248" s="98"/>
      <c r="G248" s="98"/>
      <c r="H248" s="100" t="str">
        <f>IFERROR(VLOOKUP(Tabela23[[#This Row],[Produto]],produtos,5,0),"")</f>
        <v/>
      </c>
      <c r="I248" s="101" t="str">
        <f>IFERROR(Tabela23[[#This Row],[preço unitário]]*Tabela23[[#This Row],[Qtd]],"")</f>
        <v/>
      </c>
      <c r="M248" s="90"/>
    </row>
    <row r="249" spans="1:13" x14ac:dyDescent="0.3">
      <c r="A249" s="98"/>
      <c r="B249" s="99"/>
      <c r="C249" s="100" t="str">
        <f>IFERROR(VLOOKUP(Tabela22[[#This Row],[Produto]],produtos,3,0),"")</f>
        <v/>
      </c>
      <c r="D249" s="101" t="str">
        <f>IFERROR(Tabela22[[#This Row],[preço unitário]]*Tabela22[[#This Row],[Qtd]],"")</f>
        <v/>
      </c>
      <c r="F249" s="98"/>
      <c r="G249" s="98"/>
      <c r="H249" s="100" t="str">
        <f>IFERROR(VLOOKUP(Tabela23[[#This Row],[Produto]],produtos,5,0),"")</f>
        <v/>
      </c>
      <c r="I249" s="101" t="str">
        <f>IFERROR(Tabela23[[#This Row],[preço unitário]]*Tabela23[[#This Row],[Qtd]],"")</f>
        <v/>
      </c>
      <c r="M249" s="90"/>
    </row>
    <row r="250" spans="1:13" x14ac:dyDescent="0.3">
      <c r="A250" s="98"/>
      <c r="B250" s="99"/>
      <c r="C250" s="100" t="str">
        <f>IFERROR(VLOOKUP(Tabela22[[#This Row],[Produto]],produtos,3,0),"")</f>
        <v/>
      </c>
      <c r="D250" s="101" t="str">
        <f>IFERROR(Tabela22[[#This Row],[preço unitário]]*Tabela22[[#This Row],[Qtd]],"")</f>
        <v/>
      </c>
      <c r="F250" s="98"/>
      <c r="G250" s="98"/>
      <c r="H250" s="100" t="str">
        <f>IFERROR(VLOOKUP(Tabela23[[#This Row],[Produto]],produtos,5,0),"")</f>
        <v/>
      </c>
      <c r="I250" s="101" t="str">
        <f>IFERROR(Tabela23[[#This Row],[preço unitário]]*Tabela23[[#This Row],[Qtd]],"")</f>
        <v/>
      </c>
      <c r="M250" s="90"/>
    </row>
    <row r="251" spans="1:13" x14ac:dyDescent="0.3">
      <c r="A251" s="98"/>
      <c r="B251" s="99"/>
      <c r="C251" s="100" t="str">
        <f>IFERROR(VLOOKUP(Tabela22[[#This Row],[Produto]],produtos,3,0),"")</f>
        <v/>
      </c>
      <c r="D251" s="101" t="str">
        <f>IFERROR(Tabela22[[#This Row],[preço unitário]]*Tabela22[[#This Row],[Qtd]],"")</f>
        <v/>
      </c>
      <c r="F251" s="98"/>
      <c r="G251" s="98"/>
      <c r="H251" s="100" t="str">
        <f>IFERROR(VLOOKUP(Tabela23[[#This Row],[Produto]],produtos,5,0),"")</f>
        <v/>
      </c>
      <c r="I251" s="101" t="str">
        <f>IFERROR(Tabela23[[#This Row],[preço unitário]]*Tabela23[[#This Row],[Qtd]],"")</f>
        <v/>
      </c>
      <c r="M251" s="90"/>
    </row>
    <row r="252" spans="1:13" x14ac:dyDescent="0.3">
      <c r="A252" s="98"/>
      <c r="B252" s="99"/>
      <c r="C252" s="100" t="str">
        <f>IFERROR(VLOOKUP(Tabela22[[#This Row],[Produto]],produtos,3,0),"")</f>
        <v/>
      </c>
      <c r="D252" s="101" t="str">
        <f>IFERROR(Tabela22[[#This Row],[preço unitário]]*Tabela22[[#This Row],[Qtd]],"")</f>
        <v/>
      </c>
      <c r="F252" s="98"/>
      <c r="G252" s="98"/>
      <c r="H252" s="100" t="str">
        <f>IFERROR(VLOOKUP(Tabela23[[#This Row],[Produto]],produtos,5,0),"")</f>
        <v/>
      </c>
      <c r="I252" s="101" t="str">
        <f>IFERROR(Tabela23[[#This Row],[preço unitário]]*Tabela23[[#This Row],[Qtd]],"")</f>
        <v/>
      </c>
      <c r="M252" s="90"/>
    </row>
    <row r="253" spans="1:13" x14ac:dyDescent="0.3">
      <c r="A253" s="98"/>
      <c r="B253" s="99"/>
      <c r="C253" s="100" t="str">
        <f>IFERROR(VLOOKUP(Tabela22[[#This Row],[Produto]],produtos,3,0),"")</f>
        <v/>
      </c>
      <c r="D253" s="101" t="str">
        <f>IFERROR(Tabela22[[#This Row],[preço unitário]]*Tabela22[[#This Row],[Qtd]],"")</f>
        <v/>
      </c>
      <c r="F253" s="98"/>
      <c r="G253" s="98"/>
      <c r="H253" s="100" t="str">
        <f>IFERROR(VLOOKUP(Tabela23[[#This Row],[Produto]],produtos,5,0),"")</f>
        <v/>
      </c>
      <c r="I253" s="101" t="str">
        <f>IFERROR(Tabela23[[#This Row],[preço unitário]]*Tabela23[[#This Row],[Qtd]],"")</f>
        <v/>
      </c>
      <c r="M253" s="90"/>
    </row>
    <row r="254" spans="1:13" x14ac:dyDescent="0.3">
      <c r="A254" s="98"/>
      <c r="B254" s="99"/>
      <c r="C254" s="100" t="str">
        <f>IFERROR(VLOOKUP(Tabela22[[#This Row],[Produto]],produtos,3,0),"")</f>
        <v/>
      </c>
      <c r="D254" s="101" t="str">
        <f>IFERROR(Tabela22[[#This Row],[preço unitário]]*Tabela22[[#This Row],[Qtd]],"")</f>
        <v/>
      </c>
      <c r="F254" s="98"/>
      <c r="G254" s="98"/>
      <c r="H254" s="100" t="str">
        <f>IFERROR(VLOOKUP(Tabela23[[#This Row],[Produto]],produtos,5,0),"")</f>
        <v/>
      </c>
      <c r="I254" s="101" t="str">
        <f>IFERROR(Tabela23[[#This Row],[preço unitário]]*Tabela23[[#This Row],[Qtd]],"")</f>
        <v/>
      </c>
      <c r="M254" s="90"/>
    </row>
    <row r="255" spans="1:13" x14ac:dyDescent="0.3">
      <c r="A255" s="98"/>
      <c r="B255" s="99"/>
      <c r="C255" s="100" t="str">
        <f>IFERROR(VLOOKUP(Tabela22[[#This Row],[Produto]],produtos,3,0),"")</f>
        <v/>
      </c>
      <c r="D255" s="101" t="str">
        <f>IFERROR(Tabela22[[#This Row],[preço unitário]]*Tabela22[[#This Row],[Qtd]],"")</f>
        <v/>
      </c>
      <c r="F255" s="98"/>
      <c r="G255" s="98"/>
      <c r="H255" s="100" t="str">
        <f>IFERROR(VLOOKUP(Tabela23[[#This Row],[Produto]],produtos,5,0),"")</f>
        <v/>
      </c>
      <c r="I255" s="101" t="str">
        <f>IFERROR(Tabela23[[#This Row],[preço unitário]]*Tabela23[[#This Row],[Qtd]],"")</f>
        <v/>
      </c>
      <c r="M255" s="90"/>
    </row>
    <row r="256" spans="1:13" x14ac:dyDescent="0.3">
      <c r="A256" s="98"/>
      <c r="B256" s="99"/>
      <c r="C256" s="100" t="str">
        <f>IFERROR(VLOOKUP(Tabela22[[#This Row],[Produto]],produtos,3,0),"")</f>
        <v/>
      </c>
      <c r="D256" s="101" t="str">
        <f>IFERROR(Tabela22[[#This Row],[preço unitário]]*Tabela22[[#This Row],[Qtd]],"")</f>
        <v/>
      </c>
      <c r="F256" s="98"/>
      <c r="G256" s="98"/>
      <c r="H256" s="100" t="str">
        <f>IFERROR(VLOOKUP(Tabela23[[#This Row],[Produto]],produtos,5,0),"")</f>
        <v/>
      </c>
      <c r="I256" s="101" t="str">
        <f>IFERROR(Tabela23[[#This Row],[preço unitário]]*Tabela23[[#This Row],[Qtd]],"")</f>
        <v/>
      </c>
      <c r="M256" s="90"/>
    </row>
    <row r="257" spans="1:13" x14ac:dyDescent="0.3">
      <c r="A257" s="98"/>
      <c r="B257" s="99"/>
      <c r="C257" s="100" t="str">
        <f>IFERROR(VLOOKUP(Tabela22[[#This Row],[Produto]],produtos,3,0),"")</f>
        <v/>
      </c>
      <c r="D257" s="101" t="str">
        <f>IFERROR(Tabela22[[#This Row],[preço unitário]]*Tabela22[[#This Row],[Qtd]],"")</f>
        <v/>
      </c>
      <c r="F257" s="98"/>
      <c r="G257" s="98"/>
      <c r="H257" s="100" t="str">
        <f>IFERROR(VLOOKUP(Tabela23[[#This Row],[Produto]],produtos,5,0),"")</f>
        <v/>
      </c>
      <c r="I257" s="101" t="str">
        <f>IFERROR(Tabela23[[#This Row],[preço unitário]]*Tabela23[[#This Row],[Qtd]],"")</f>
        <v/>
      </c>
      <c r="M257" s="90"/>
    </row>
    <row r="258" spans="1:13" x14ac:dyDescent="0.3">
      <c r="A258" s="98"/>
      <c r="B258" s="99"/>
      <c r="C258" s="100" t="str">
        <f>IFERROR(VLOOKUP(Tabela22[[#This Row],[Produto]],produtos,3,0),"")</f>
        <v/>
      </c>
      <c r="D258" s="101" t="str">
        <f>IFERROR(Tabela22[[#This Row],[preço unitário]]*Tabela22[[#This Row],[Qtd]],"")</f>
        <v/>
      </c>
      <c r="F258" s="98"/>
      <c r="G258" s="98"/>
      <c r="H258" s="100" t="str">
        <f>IFERROR(VLOOKUP(Tabela23[[#This Row],[Produto]],produtos,5,0),"")</f>
        <v/>
      </c>
      <c r="I258" s="101" t="str">
        <f>IFERROR(Tabela23[[#This Row],[preço unitário]]*Tabela23[[#This Row],[Qtd]],"")</f>
        <v/>
      </c>
      <c r="M258" s="90"/>
    </row>
    <row r="259" spans="1:13" x14ac:dyDescent="0.3">
      <c r="A259" s="98"/>
      <c r="B259" s="99"/>
      <c r="C259" s="100" t="str">
        <f>IFERROR(VLOOKUP(Tabela22[[#This Row],[Produto]],produtos,3,0),"")</f>
        <v/>
      </c>
      <c r="D259" s="101" t="str">
        <f>IFERROR(Tabela22[[#This Row],[preço unitário]]*Tabela22[[#This Row],[Qtd]],"")</f>
        <v/>
      </c>
      <c r="F259" s="98"/>
      <c r="G259" s="98"/>
      <c r="H259" s="100" t="str">
        <f>IFERROR(VLOOKUP(Tabela23[[#This Row],[Produto]],produtos,5,0),"")</f>
        <v/>
      </c>
      <c r="I259" s="101" t="str">
        <f>IFERROR(Tabela23[[#This Row],[preço unitário]]*Tabela23[[#This Row],[Qtd]],"")</f>
        <v/>
      </c>
      <c r="M259" s="90"/>
    </row>
    <row r="260" spans="1:13" x14ac:dyDescent="0.3">
      <c r="A260" s="98"/>
      <c r="B260" s="99"/>
      <c r="C260" s="100" t="str">
        <f>IFERROR(VLOOKUP(Tabela22[[#This Row],[Produto]],produtos,3,0),"")</f>
        <v/>
      </c>
      <c r="D260" s="101" t="str">
        <f>IFERROR(Tabela22[[#This Row],[preço unitário]]*Tabela22[[#This Row],[Qtd]],"")</f>
        <v/>
      </c>
      <c r="F260" s="98"/>
      <c r="G260" s="98"/>
      <c r="H260" s="100" t="str">
        <f>IFERROR(VLOOKUP(Tabela23[[#This Row],[Produto]],produtos,5,0),"")</f>
        <v/>
      </c>
      <c r="I260" s="101" t="str">
        <f>IFERROR(Tabela23[[#This Row],[preço unitário]]*Tabela23[[#This Row],[Qtd]],"")</f>
        <v/>
      </c>
      <c r="M260" s="90"/>
    </row>
    <row r="261" spans="1:13" x14ac:dyDescent="0.3">
      <c r="A261" s="98"/>
      <c r="B261" s="99"/>
      <c r="C261" s="100" t="str">
        <f>IFERROR(VLOOKUP(Tabela22[[#This Row],[Produto]],produtos,3,0),"")</f>
        <v/>
      </c>
      <c r="D261" s="101" t="str">
        <f>IFERROR(Tabela22[[#This Row],[preço unitário]]*Tabela22[[#This Row],[Qtd]],"")</f>
        <v/>
      </c>
      <c r="F261" s="98"/>
      <c r="G261" s="98"/>
      <c r="H261" s="100" t="str">
        <f>IFERROR(VLOOKUP(Tabela23[[#This Row],[Produto]],produtos,5,0),"")</f>
        <v/>
      </c>
      <c r="I261" s="101" t="str">
        <f>IFERROR(Tabela23[[#This Row],[preço unitário]]*Tabela23[[#This Row],[Qtd]],"")</f>
        <v/>
      </c>
      <c r="M261" s="90"/>
    </row>
    <row r="262" spans="1:13" x14ac:dyDescent="0.3">
      <c r="A262" s="98"/>
      <c r="B262" s="99"/>
      <c r="C262" s="100" t="str">
        <f>IFERROR(VLOOKUP(Tabela22[[#This Row],[Produto]],produtos,3,0),"")</f>
        <v/>
      </c>
      <c r="D262" s="101" t="str">
        <f>IFERROR(Tabela22[[#This Row],[preço unitário]]*Tabela22[[#This Row],[Qtd]],"")</f>
        <v/>
      </c>
      <c r="F262" s="98"/>
      <c r="G262" s="98"/>
      <c r="H262" s="100" t="str">
        <f>IFERROR(VLOOKUP(Tabela23[[#This Row],[Produto]],produtos,5,0),"")</f>
        <v/>
      </c>
      <c r="I262" s="101" t="str">
        <f>IFERROR(Tabela23[[#This Row],[preço unitário]]*Tabela23[[#This Row],[Qtd]],"")</f>
        <v/>
      </c>
      <c r="M262" s="90"/>
    </row>
    <row r="263" spans="1:13" x14ac:dyDescent="0.3">
      <c r="A263" s="98"/>
      <c r="B263" s="99"/>
      <c r="C263" s="100" t="str">
        <f>IFERROR(VLOOKUP(Tabela22[[#This Row],[Produto]],produtos,3,0),"")</f>
        <v/>
      </c>
      <c r="D263" s="101" t="str">
        <f>IFERROR(Tabela22[[#This Row],[preço unitário]]*Tabela22[[#This Row],[Qtd]],"")</f>
        <v/>
      </c>
      <c r="F263" s="98"/>
      <c r="G263" s="98"/>
      <c r="H263" s="100" t="str">
        <f>IFERROR(VLOOKUP(Tabela23[[#This Row],[Produto]],produtos,5,0),"")</f>
        <v/>
      </c>
      <c r="I263" s="101" t="str">
        <f>IFERROR(Tabela23[[#This Row],[preço unitário]]*Tabela23[[#This Row],[Qtd]],"")</f>
        <v/>
      </c>
      <c r="M263" s="90"/>
    </row>
    <row r="264" spans="1:13" x14ac:dyDescent="0.3">
      <c r="A264" s="98"/>
      <c r="B264" s="99"/>
      <c r="C264" s="100" t="str">
        <f>IFERROR(VLOOKUP(Tabela22[[#This Row],[Produto]],produtos,3,0),"")</f>
        <v/>
      </c>
      <c r="D264" s="101" t="str">
        <f>IFERROR(Tabela22[[#This Row],[preço unitário]]*Tabela22[[#This Row],[Qtd]],"")</f>
        <v/>
      </c>
      <c r="F264" s="98"/>
      <c r="G264" s="98"/>
      <c r="H264" s="100" t="str">
        <f>IFERROR(VLOOKUP(Tabela23[[#This Row],[Produto]],produtos,5,0),"")</f>
        <v/>
      </c>
      <c r="I264" s="101" t="str">
        <f>IFERROR(Tabela23[[#This Row],[preço unitário]]*Tabela23[[#This Row],[Qtd]],"")</f>
        <v/>
      </c>
      <c r="M264" s="90"/>
    </row>
    <row r="265" spans="1:13" x14ac:dyDescent="0.3">
      <c r="A265" s="98"/>
      <c r="B265" s="99"/>
      <c r="C265" s="100" t="str">
        <f>IFERROR(VLOOKUP(Tabela22[[#This Row],[Produto]],produtos,3,0),"")</f>
        <v/>
      </c>
      <c r="D265" s="101" t="str">
        <f>IFERROR(Tabela22[[#This Row],[preço unitário]]*Tabela22[[#This Row],[Qtd]],"")</f>
        <v/>
      </c>
      <c r="F265" s="98"/>
      <c r="G265" s="98"/>
      <c r="H265" s="100" t="str">
        <f>IFERROR(VLOOKUP(Tabela23[[#This Row],[Produto]],produtos,5,0),"")</f>
        <v/>
      </c>
      <c r="I265" s="101" t="str">
        <f>IFERROR(Tabela23[[#This Row],[preço unitário]]*Tabela23[[#This Row],[Qtd]],"")</f>
        <v/>
      </c>
      <c r="M265" s="90"/>
    </row>
    <row r="266" spans="1:13" x14ac:dyDescent="0.3">
      <c r="A266" s="98"/>
      <c r="B266" s="99"/>
      <c r="C266" s="100" t="str">
        <f>IFERROR(VLOOKUP(Tabela22[[#This Row],[Produto]],produtos,3,0),"")</f>
        <v/>
      </c>
      <c r="D266" s="101" t="str">
        <f>IFERROR(Tabela22[[#This Row],[preço unitário]]*Tabela22[[#This Row],[Qtd]],"")</f>
        <v/>
      </c>
      <c r="F266" s="98"/>
      <c r="G266" s="98"/>
      <c r="H266" s="100" t="str">
        <f>IFERROR(VLOOKUP(Tabela23[[#This Row],[Produto]],produtos,5,0),"")</f>
        <v/>
      </c>
      <c r="I266" s="101" t="str">
        <f>IFERROR(Tabela23[[#This Row],[preço unitário]]*Tabela23[[#This Row],[Qtd]],"")</f>
        <v/>
      </c>
      <c r="M266" s="90"/>
    </row>
    <row r="267" spans="1:13" x14ac:dyDescent="0.3">
      <c r="A267" s="98"/>
      <c r="B267" s="99"/>
      <c r="C267" s="100" t="str">
        <f>IFERROR(VLOOKUP(Tabela22[[#This Row],[Produto]],produtos,3,0),"")</f>
        <v/>
      </c>
      <c r="D267" s="101" t="str">
        <f>IFERROR(Tabela22[[#This Row],[preço unitário]]*Tabela22[[#This Row],[Qtd]],"")</f>
        <v/>
      </c>
      <c r="F267" s="98"/>
      <c r="G267" s="98"/>
      <c r="H267" s="100" t="str">
        <f>IFERROR(VLOOKUP(Tabela23[[#This Row],[Produto]],produtos,5,0),"")</f>
        <v/>
      </c>
      <c r="I267" s="101" t="str">
        <f>IFERROR(Tabela23[[#This Row],[preço unitário]]*Tabela23[[#This Row],[Qtd]],"")</f>
        <v/>
      </c>
      <c r="M267" s="90"/>
    </row>
    <row r="268" spans="1:13" x14ac:dyDescent="0.3">
      <c r="A268" s="98"/>
      <c r="B268" s="99"/>
      <c r="C268" s="100" t="str">
        <f>IFERROR(VLOOKUP(Tabela22[[#This Row],[Produto]],produtos,3,0),"")</f>
        <v/>
      </c>
      <c r="D268" s="101" t="str">
        <f>IFERROR(Tabela22[[#This Row],[preço unitário]]*Tabela22[[#This Row],[Qtd]],"")</f>
        <v/>
      </c>
      <c r="F268" s="98"/>
      <c r="G268" s="98"/>
      <c r="H268" s="100" t="str">
        <f>IFERROR(VLOOKUP(Tabela23[[#This Row],[Produto]],produtos,5,0),"")</f>
        <v/>
      </c>
      <c r="I268" s="101" t="str">
        <f>IFERROR(Tabela23[[#This Row],[preço unitário]]*Tabela23[[#This Row],[Qtd]],"")</f>
        <v/>
      </c>
      <c r="M268" s="90"/>
    </row>
    <row r="269" spans="1:13" x14ac:dyDescent="0.3">
      <c r="A269" s="98"/>
      <c r="B269" s="99"/>
      <c r="C269" s="100" t="str">
        <f>IFERROR(VLOOKUP(Tabela22[[#This Row],[Produto]],produtos,3,0),"")</f>
        <v/>
      </c>
      <c r="D269" s="101" t="str">
        <f>IFERROR(Tabela22[[#This Row],[preço unitário]]*Tabela22[[#This Row],[Qtd]],"")</f>
        <v/>
      </c>
      <c r="F269" s="98"/>
      <c r="G269" s="98"/>
      <c r="H269" s="100" t="str">
        <f>IFERROR(VLOOKUP(Tabela23[[#This Row],[Produto]],produtos,5,0),"")</f>
        <v/>
      </c>
      <c r="I269" s="101" t="str">
        <f>IFERROR(Tabela23[[#This Row],[preço unitário]]*Tabela23[[#This Row],[Qtd]],"")</f>
        <v/>
      </c>
      <c r="M269" s="90"/>
    </row>
    <row r="270" spans="1:13" x14ac:dyDescent="0.3">
      <c r="A270" s="98"/>
      <c r="B270" s="99"/>
      <c r="C270" s="100" t="str">
        <f>IFERROR(VLOOKUP(Tabela22[[#This Row],[Produto]],produtos,3,0),"")</f>
        <v/>
      </c>
      <c r="D270" s="101" t="str">
        <f>IFERROR(Tabela22[[#This Row],[preço unitário]]*Tabela22[[#This Row],[Qtd]],"")</f>
        <v/>
      </c>
      <c r="F270" s="98"/>
      <c r="G270" s="98"/>
      <c r="H270" s="100" t="str">
        <f>IFERROR(VLOOKUP(Tabela23[[#This Row],[Produto]],produtos,5,0),"")</f>
        <v/>
      </c>
      <c r="I270" s="101" t="str">
        <f>IFERROR(Tabela23[[#This Row],[preço unitário]]*Tabela23[[#This Row],[Qtd]],"")</f>
        <v/>
      </c>
      <c r="M270" s="90"/>
    </row>
    <row r="271" spans="1:13" x14ac:dyDescent="0.3">
      <c r="A271" s="98"/>
      <c r="B271" s="99"/>
      <c r="C271" s="100" t="str">
        <f>IFERROR(VLOOKUP(Tabela22[[#This Row],[Produto]],produtos,3,0),"")</f>
        <v/>
      </c>
      <c r="D271" s="101" t="str">
        <f>IFERROR(Tabela22[[#This Row],[preço unitário]]*Tabela22[[#This Row],[Qtd]],"")</f>
        <v/>
      </c>
      <c r="F271" s="98"/>
      <c r="G271" s="98"/>
      <c r="H271" s="100" t="str">
        <f>IFERROR(VLOOKUP(Tabela23[[#This Row],[Produto]],produtos,5,0),"")</f>
        <v/>
      </c>
      <c r="I271" s="101" t="str">
        <f>IFERROR(Tabela23[[#This Row],[preço unitário]]*Tabela23[[#This Row],[Qtd]],"")</f>
        <v/>
      </c>
      <c r="M271" s="90"/>
    </row>
    <row r="272" spans="1:13" x14ac:dyDescent="0.3">
      <c r="A272" s="98"/>
      <c r="B272" s="99"/>
      <c r="C272" s="100" t="str">
        <f>IFERROR(VLOOKUP(Tabela22[[#This Row],[Produto]],produtos,3,0),"")</f>
        <v/>
      </c>
      <c r="D272" s="101" t="str">
        <f>IFERROR(Tabela22[[#This Row],[preço unitário]]*Tabela22[[#This Row],[Qtd]],"")</f>
        <v/>
      </c>
      <c r="F272" s="98"/>
      <c r="G272" s="98"/>
      <c r="H272" s="100" t="str">
        <f>IFERROR(VLOOKUP(Tabela23[[#This Row],[Produto]],produtos,5,0),"")</f>
        <v/>
      </c>
      <c r="I272" s="101" t="str">
        <f>IFERROR(Tabela23[[#This Row],[preço unitário]]*Tabela23[[#This Row],[Qtd]],"")</f>
        <v/>
      </c>
      <c r="M272" s="90"/>
    </row>
    <row r="273" spans="1:13" x14ac:dyDescent="0.3">
      <c r="A273" s="98"/>
      <c r="B273" s="99"/>
      <c r="C273" s="100" t="str">
        <f>IFERROR(VLOOKUP(Tabela22[[#This Row],[Produto]],produtos,3,0),"")</f>
        <v/>
      </c>
      <c r="D273" s="101" t="str">
        <f>IFERROR(Tabela22[[#This Row],[preço unitário]]*Tabela22[[#This Row],[Qtd]],"")</f>
        <v/>
      </c>
      <c r="F273" s="98"/>
      <c r="G273" s="98"/>
      <c r="H273" s="100" t="str">
        <f>IFERROR(VLOOKUP(Tabela23[[#This Row],[Produto]],produtos,5,0),"")</f>
        <v/>
      </c>
      <c r="I273" s="101" t="str">
        <f>IFERROR(Tabela23[[#This Row],[preço unitário]]*Tabela23[[#This Row],[Qtd]],"")</f>
        <v/>
      </c>
      <c r="M273" s="90"/>
    </row>
    <row r="274" spans="1:13" x14ac:dyDescent="0.3">
      <c r="A274" s="98"/>
      <c r="B274" s="99"/>
      <c r="C274" s="100" t="str">
        <f>IFERROR(VLOOKUP(Tabela22[[#This Row],[Produto]],produtos,3,0),"")</f>
        <v/>
      </c>
      <c r="D274" s="101" t="str">
        <f>IFERROR(Tabela22[[#This Row],[preço unitário]]*Tabela22[[#This Row],[Qtd]],"")</f>
        <v/>
      </c>
      <c r="F274" s="98"/>
      <c r="G274" s="98"/>
      <c r="H274" s="100" t="str">
        <f>IFERROR(VLOOKUP(Tabela23[[#This Row],[Produto]],produtos,5,0),"")</f>
        <v/>
      </c>
      <c r="I274" s="101" t="str">
        <f>IFERROR(Tabela23[[#This Row],[preço unitário]]*Tabela23[[#This Row],[Qtd]],"")</f>
        <v/>
      </c>
      <c r="M274" s="90"/>
    </row>
    <row r="275" spans="1:13" x14ac:dyDescent="0.3">
      <c r="A275" s="98"/>
      <c r="B275" s="99"/>
      <c r="C275" s="100" t="str">
        <f>IFERROR(VLOOKUP(Tabela22[[#This Row],[Produto]],produtos,3,0),"")</f>
        <v/>
      </c>
      <c r="D275" s="101" t="str">
        <f>IFERROR(Tabela22[[#This Row],[preço unitário]]*Tabela22[[#This Row],[Qtd]],"")</f>
        <v/>
      </c>
      <c r="F275" s="98"/>
      <c r="G275" s="98"/>
      <c r="H275" s="100" t="str">
        <f>IFERROR(VLOOKUP(Tabela23[[#This Row],[Produto]],produtos,5,0),"")</f>
        <v/>
      </c>
      <c r="I275" s="101" t="str">
        <f>IFERROR(Tabela23[[#This Row],[preço unitário]]*Tabela23[[#This Row],[Qtd]],"")</f>
        <v/>
      </c>
      <c r="M275" s="90"/>
    </row>
    <row r="276" spans="1:13" x14ac:dyDescent="0.3">
      <c r="A276" s="98"/>
      <c r="B276" s="99"/>
      <c r="C276" s="100" t="str">
        <f>IFERROR(VLOOKUP(Tabela22[[#This Row],[Produto]],produtos,3,0),"")</f>
        <v/>
      </c>
      <c r="D276" s="101" t="str">
        <f>IFERROR(Tabela22[[#This Row],[preço unitário]]*Tabela22[[#This Row],[Qtd]],"")</f>
        <v/>
      </c>
      <c r="F276" s="98"/>
      <c r="G276" s="98"/>
      <c r="H276" s="100" t="str">
        <f>IFERROR(VLOOKUP(Tabela23[[#This Row],[Produto]],produtos,5,0),"")</f>
        <v/>
      </c>
      <c r="I276" s="101" t="str">
        <f>IFERROR(Tabela23[[#This Row],[preço unitário]]*Tabela23[[#This Row],[Qtd]],"")</f>
        <v/>
      </c>
      <c r="M276" s="90"/>
    </row>
    <row r="277" spans="1:13" x14ac:dyDescent="0.3">
      <c r="A277" s="98"/>
      <c r="B277" s="99"/>
      <c r="C277" s="100" t="str">
        <f>IFERROR(VLOOKUP(Tabela22[[#This Row],[Produto]],produtos,3,0),"")</f>
        <v/>
      </c>
      <c r="D277" s="101" t="str">
        <f>IFERROR(Tabela22[[#This Row],[preço unitário]]*Tabela22[[#This Row],[Qtd]],"")</f>
        <v/>
      </c>
      <c r="F277" s="98"/>
      <c r="G277" s="98"/>
      <c r="H277" s="100" t="str">
        <f>IFERROR(VLOOKUP(Tabela23[[#This Row],[Produto]],produtos,5,0),"")</f>
        <v/>
      </c>
      <c r="I277" s="101" t="str">
        <f>IFERROR(Tabela23[[#This Row],[preço unitário]]*Tabela23[[#This Row],[Qtd]],"")</f>
        <v/>
      </c>
      <c r="M277" s="90"/>
    </row>
    <row r="278" spans="1:13" x14ac:dyDescent="0.3">
      <c r="A278" s="98"/>
      <c r="B278" s="99"/>
      <c r="C278" s="100" t="str">
        <f>IFERROR(VLOOKUP(Tabela22[[#This Row],[Produto]],produtos,3,0),"")</f>
        <v/>
      </c>
      <c r="D278" s="101" t="str">
        <f>IFERROR(Tabela22[[#This Row],[preço unitário]]*Tabela22[[#This Row],[Qtd]],"")</f>
        <v/>
      </c>
      <c r="F278" s="98"/>
      <c r="G278" s="98"/>
      <c r="H278" s="100" t="str">
        <f>IFERROR(VLOOKUP(Tabela23[[#This Row],[Produto]],produtos,5,0),"")</f>
        <v/>
      </c>
      <c r="I278" s="101" t="str">
        <f>IFERROR(Tabela23[[#This Row],[preço unitário]]*Tabela23[[#This Row],[Qtd]],"")</f>
        <v/>
      </c>
      <c r="M278" s="90"/>
    </row>
    <row r="279" spans="1:13" x14ac:dyDescent="0.3">
      <c r="A279" s="98"/>
      <c r="B279" s="99"/>
      <c r="C279" s="100" t="str">
        <f>IFERROR(VLOOKUP(Tabela22[[#This Row],[Produto]],produtos,3,0),"")</f>
        <v/>
      </c>
      <c r="D279" s="101" t="str">
        <f>IFERROR(Tabela22[[#This Row],[preço unitário]]*Tabela22[[#This Row],[Qtd]],"")</f>
        <v/>
      </c>
      <c r="F279" s="98"/>
      <c r="G279" s="98"/>
      <c r="H279" s="100" t="str">
        <f>IFERROR(VLOOKUP(Tabela23[[#This Row],[Produto]],produtos,5,0),"")</f>
        <v/>
      </c>
      <c r="I279" s="101" t="str">
        <f>IFERROR(Tabela23[[#This Row],[preço unitário]]*Tabela23[[#This Row],[Qtd]],"")</f>
        <v/>
      </c>
      <c r="M279" s="90"/>
    </row>
    <row r="280" spans="1:13" x14ac:dyDescent="0.3">
      <c r="A280" s="98"/>
      <c r="B280" s="99"/>
      <c r="C280" s="100" t="str">
        <f>IFERROR(VLOOKUP(Tabela22[[#This Row],[Produto]],produtos,3,0),"")</f>
        <v/>
      </c>
      <c r="D280" s="101" t="str">
        <f>IFERROR(Tabela22[[#This Row],[preço unitário]]*Tabela22[[#This Row],[Qtd]],"")</f>
        <v/>
      </c>
      <c r="F280" s="98"/>
      <c r="G280" s="98"/>
      <c r="H280" s="100" t="str">
        <f>IFERROR(VLOOKUP(Tabela23[[#This Row],[Produto]],produtos,5,0),"")</f>
        <v/>
      </c>
      <c r="I280" s="101" t="str">
        <f>IFERROR(Tabela23[[#This Row],[preço unitário]]*Tabela23[[#This Row],[Qtd]],"")</f>
        <v/>
      </c>
      <c r="M280" s="90"/>
    </row>
    <row r="281" spans="1:13" x14ac:dyDescent="0.3">
      <c r="A281" s="98"/>
      <c r="B281" s="99"/>
      <c r="C281" s="100" t="str">
        <f>IFERROR(VLOOKUP(Tabela22[[#This Row],[Produto]],produtos,3,0),"")</f>
        <v/>
      </c>
      <c r="D281" s="101" t="str">
        <f>IFERROR(Tabela22[[#This Row],[preço unitário]]*Tabela22[[#This Row],[Qtd]],"")</f>
        <v/>
      </c>
      <c r="F281" s="98"/>
      <c r="G281" s="98"/>
      <c r="H281" s="100" t="str">
        <f>IFERROR(VLOOKUP(Tabela23[[#This Row],[Produto]],produtos,5,0),"")</f>
        <v/>
      </c>
      <c r="I281" s="101" t="str">
        <f>IFERROR(Tabela23[[#This Row],[preço unitário]]*Tabela23[[#This Row],[Qtd]],"")</f>
        <v/>
      </c>
      <c r="M281" s="90"/>
    </row>
    <row r="282" spans="1:13" x14ac:dyDescent="0.3">
      <c r="A282" s="98"/>
      <c r="B282" s="99"/>
      <c r="C282" s="100" t="str">
        <f>IFERROR(VLOOKUP(Tabela22[[#This Row],[Produto]],produtos,3,0),"")</f>
        <v/>
      </c>
      <c r="D282" s="101" t="str">
        <f>IFERROR(Tabela22[[#This Row],[preço unitário]]*Tabela22[[#This Row],[Qtd]],"")</f>
        <v/>
      </c>
      <c r="F282" s="98"/>
      <c r="G282" s="98"/>
      <c r="H282" s="100" t="str">
        <f>IFERROR(VLOOKUP(Tabela23[[#This Row],[Produto]],produtos,5,0),"")</f>
        <v/>
      </c>
      <c r="I282" s="101" t="str">
        <f>IFERROR(Tabela23[[#This Row],[preço unitário]]*Tabela23[[#This Row],[Qtd]],"")</f>
        <v/>
      </c>
      <c r="M282" s="90"/>
    </row>
    <row r="283" spans="1:13" x14ac:dyDescent="0.3">
      <c r="A283" s="98"/>
      <c r="B283" s="99"/>
      <c r="C283" s="100" t="str">
        <f>IFERROR(VLOOKUP(Tabela22[[#This Row],[Produto]],produtos,3,0),"")</f>
        <v/>
      </c>
      <c r="D283" s="101" t="str">
        <f>IFERROR(Tabela22[[#This Row],[preço unitário]]*Tabela22[[#This Row],[Qtd]],"")</f>
        <v/>
      </c>
      <c r="F283" s="98"/>
      <c r="G283" s="98"/>
      <c r="H283" s="100" t="str">
        <f>IFERROR(VLOOKUP(Tabela23[[#This Row],[Produto]],produtos,5,0),"")</f>
        <v/>
      </c>
      <c r="I283" s="101" t="str">
        <f>IFERROR(Tabela23[[#This Row],[preço unitário]]*Tabela23[[#This Row],[Qtd]],"")</f>
        <v/>
      </c>
      <c r="M283" s="90"/>
    </row>
    <row r="284" spans="1:13" x14ac:dyDescent="0.3">
      <c r="A284" s="98"/>
      <c r="B284" s="99"/>
      <c r="C284" s="100" t="str">
        <f>IFERROR(VLOOKUP(Tabela22[[#This Row],[Produto]],produtos,3,0),"")</f>
        <v/>
      </c>
      <c r="D284" s="101" t="str">
        <f>IFERROR(Tabela22[[#This Row],[preço unitário]]*Tabela22[[#This Row],[Qtd]],"")</f>
        <v/>
      </c>
      <c r="F284" s="98"/>
      <c r="G284" s="98"/>
      <c r="H284" s="100" t="str">
        <f>IFERROR(VLOOKUP(Tabela23[[#This Row],[Produto]],produtos,5,0),"")</f>
        <v/>
      </c>
      <c r="I284" s="101" t="str">
        <f>IFERROR(Tabela23[[#This Row],[preço unitário]]*Tabela23[[#This Row],[Qtd]],"")</f>
        <v/>
      </c>
      <c r="M284" s="90"/>
    </row>
    <row r="285" spans="1:13" x14ac:dyDescent="0.3">
      <c r="A285" s="98"/>
      <c r="B285" s="99"/>
      <c r="C285" s="100" t="str">
        <f>IFERROR(VLOOKUP(Tabela22[[#This Row],[Produto]],produtos,3,0),"")</f>
        <v/>
      </c>
      <c r="D285" s="101" t="str">
        <f>IFERROR(Tabela22[[#This Row],[preço unitário]]*Tabela22[[#This Row],[Qtd]],"")</f>
        <v/>
      </c>
      <c r="F285" s="98"/>
      <c r="G285" s="98"/>
      <c r="H285" s="100" t="str">
        <f>IFERROR(VLOOKUP(Tabela23[[#This Row],[Produto]],produtos,5,0),"")</f>
        <v/>
      </c>
      <c r="I285" s="101" t="str">
        <f>IFERROR(Tabela23[[#This Row],[preço unitário]]*Tabela23[[#This Row],[Qtd]],"")</f>
        <v/>
      </c>
      <c r="M285" s="90"/>
    </row>
    <row r="286" spans="1:13" x14ac:dyDescent="0.3">
      <c r="A286" s="98"/>
      <c r="B286" s="99"/>
      <c r="C286" s="100" t="str">
        <f>IFERROR(VLOOKUP(Tabela22[[#This Row],[Produto]],produtos,3,0),"")</f>
        <v/>
      </c>
      <c r="D286" s="101" t="str">
        <f>IFERROR(Tabela22[[#This Row],[preço unitário]]*Tabela22[[#This Row],[Qtd]],"")</f>
        <v/>
      </c>
      <c r="F286" s="98"/>
      <c r="G286" s="98"/>
      <c r="H286" s="100" t="str">
        <f>IFERROR(VLOOKUP(Tabela23[[#This Row],[Produto]],produtos,5,0),"")</f>
        <v/>
      </c>
      <c r="I286" s="101" t="str">
        <f>IFERROR(Tabela23[[#This Row],[preço unitário]]*Tabela23[[#This Row],[Qtd]],"")</f>
        <v/>
      </c>
      <c r="M286" s="90"/>
    </row>
    <row r="287" spans="1:13" x14ac:dyDescent="0.3">
      <c r="A287" s="98"/>
      <c r="B287" s="99"/>
      <c r="C287" s="100" t="str">
        <f>IFERROR(VLOOKUP(Tabela22[[#This Row],[Produto]],produtos,3,0),"")</f>
        <v/>
      </c>
      <c r="D287" s="101" t="str">
        <f>IFERROR(Tabela22[[#This Row],[preço unitário]]*Tabela22[[#This Row],[Qtd]],"")</f>
        <v/>
      </c>
      <c r="F287" s="98"/>
      <c r="G287" s="98"/>
      <c r="H287" s="100" t="str">
        <f>IFERROR(VLOOKUP(Tabela23[[#This Row],[Produto]],produtos,5,0),"")</f>
        <v/>
      </c>
      <c r="I287" s="101" t="str">
        <f>IFERROR(Tabela23[[#This Row],[preço unitário]]*Tabela23[[#This Row],[Qtd]],"")</f>
        <v/>
      </c>
      <c r="M287" s="90"/>
    </row>
    <row r="288" spans="1:13" x14ac:dyDescent="0.3">
      <c r="A288" s="98"/>
      <c r="B288" s="99"/>
      <c r="C288" s="100" t="str">
        <f>IFERROR(VLOOKUP(Tabela22[[#This Row],[Produto]],produtos,3,0),"")</f>
        <v/>
      </c>
      <c r="D288" s="101" t="str">
        <f>IFERROR(Tabela22[[#This Row],[preço unitário]]*Tabela22[[#This Row],[Qtd]],"")</f>
        <v/>
      </c>
      <c r="F288" s="98"/>
      <c r="G288" s="98"/>
      <c r="H288" s="100" t="str">
        <f>IFERROR(VLOOKUP(Tabela23[[#This Row],[Produto]],produtos,5,0),"")</f>
        <v/>
      </c>
      <c r="I288" s="101" t="str">
        <f>IFERROR(Tabela23[[#This Row],[preço unitário]]*Tabela23[[#This Row],[Qtd]],"")</f>
        <v/>
      </c>
      <c r="M288" s="90"/>
    </row>
    <row r="289" spans="1:13" x14ac:dyDescent="0.3">
      <c r="A289" s="98"/>
      <c r="B289" s="99"/>
      <c r="C289" s="100" t="str">
        <f>IFERROR(VLOOKUP(Tabela22[[#This Row],[Produto]],produtos,3,0),"")</f>
        <v/>
      </c>
      <c r="D289" s="101" t="str">
        <f>IFERROR(Tabela22[[#This Row],[preço unitário]]*Tabela22[[#This Row],[Qtd]],"")</f>
        <v/>
      </c>
      <c r="F289" s="98"/>
      <c r="G289" s="98"/>
      <c r="H289" s="100" t="str">
        <f>IFERROR(VLOOKUP(Tabela23[[#This Row],[Produto]],produtos,5,0),"")</f>
        <v/>
      </c>
      <c r="I289" s="101" t="str">
        <f>IFERROR(Tabela23[[#This Row],[preço unitário]]*Tabela23[[#This Row],[Qtd]],"")</f>
        <v/>
      </c>
      <c r="M289" s="90"/>
    </row>
    <row r="290" spans="1:13" x14ac:dyDescent="0.3">
      <c r="A290" s="98"/>
      <c r="B290" s="99"/>
      <c r="C290" s="100" t="str">
        <f>IFERROR(VLOOKUP(Tabela22[[#This Row],[Produto]],produtos,3,0),"")</f>
        <v/>
      </c>
      <c r="D290" s="101" t="str">
        <f>IFERROR(Tabela22[[#This Row],[preço unitário]]*Tabela22[[#This Row],[Qtd]],"")</f>
        <v/>
      </c>
      <c r="F290" s="98"/>
      <c r="G290" s="98"/>
      <c r="H290" s="100" t="str">
        <f>IFERROR(VLOOKUP(Tabela23[[#This Row],[Produto]],produtos,5,0),"")</f>
        <v/>
      </c>
      <c r="I290" s="101" t="str">
        <f>IFERROR(Tabela23[[#This Row],[preço unitário]]*Tabela23[[#This Row],[Qtd]],"")</f>
        <v/>
      </c>
      <c r="M290" s="90"/>
    </row>
    <row r="291" spans="1:13" x14ac:dyDescent="0.3">
      <c r="A291" s="98"/>
      <c r="B291" s="99"/>
      <c r="C291" s="100" t="str">
        <f>IFERROR(VLOOKUP(Tabela22[[#This Row],[Produto]],produtos,3,0),"")</f>
        <v/>
      </c>
      <c r="D291" s="101" t="str">
        <f>IFERROR(Tabela22[[#This Row],[preço unitário]]*Tabela22[[#This Row],[Qtd]],"")</f>
        <v/>
      </c>
      <c r="F291" s="98"/>
      <c r="G291" s="98"/>
      <c r="H291" s="100" t="str">
        <f>IFERROR(VLOOKUP(Tabela23[[#This Row],[Produto]],produtos,5,0),"")</f>
        <v/>
      </c>
      <c r="I291" s="101" t="str">
        <f>IFERROR(Tabela23[[#This Row],[preço unitário]]*Tabela23[[#This Row],[Qtd]],"")</f>
        <v/>
      </c>
      <c r="M291" s="90"/>
    </row>
    <row r="292" spans="1:13" x14ac:dyDescent="0.3">
      <c r="A292" s="98"/>
      <c r="B292" s="99"/>
      <c r="C292" s="100" t="str">
        <f>IFERROR(VLOOKUP(Tabela22[[#This Row],[Produto]],produtos,3,0),"")</f>
        <v/>
      </c>
      <c r="D292" s="101" t="str">
        <f>IFERROR(Tabela22[[#This Row],[preço unitário]]*Tabela22[[#This Row],[Qtd]],"")</f>
        <v/>
      </c>
      <c r="F292" s="98"/>
      <c r="G292" s="98"/>
      <c r="H292" s="100" t="str">
        <f>IFERROR(VLOOKUP(Tabela23[[#This Row],[Produto]],produtos,5,0),"")</f>
        <v/>
      </c>
      <c r="I292" s="101" t="str">
        <f>IFERROR(Tabela23[[#This Row],[preço unitário]]*Tabela23[[#This Row],[Qtd]],"")</f>
        <v/>
      </c>
      <c r="M292" s="90"/>
    </row>
    <row r="293" spans="1:13" x14ac:dyDescent="0.3">
      <c r="A293" s="98"/>
      <c r="B293" s="99"/>
      <c r="C293" s="100" t="str">
        <f>IFERROR(VLOOKUP(Tabela22[[#This Row],[Produto]],produtos,3,0),"")</f>
        <v/>
      </c>
      <c r="D293" s="101" t="str">
        <f>IFERROR(Tabela22[[#This Row],[preço unitário]]*Tabela22[[#This Row],[Qtd]],"")</f>
        <v/>
      </c>
      <c r="F293" s="98"/>
      <c r="G293" s="98"/>
      <c r="H293" s="100" t="str">
        <f>IFERROR(VLOOKUP(Tabela23[[#This Row],[Produto]],produtos,5,0),"")</f>
        <v/>
      </c>
      <c r="I293" s="101" t="str">
        <f>IFERROR(Tabela23[[#This Row],[preço unitário]]*Tabela23[[#This Row],[Qtd]],"")</f>
        <v/>
      </c>
      <c r="M293" s="90"/>
    </row>
    <row r="294" spans="1:13" x14ac:dyDescent="0.3">
      <c r="A294" s="98"/>
      <c r="B294" s="99"/>
      <c r="C294" s="100" t="str">
        <f>IFERROR(VLOOKUP(Tabela22[[#This Row],[Produto]],produtos,3,0),"")</f>
        <v/>
      </c>
      <c r="D294" s="101" t="str">
        <f>IFERROR(Tabela22[[#This Row],[preço unitário]]*Tabela22[[#This Row],[Qtd]],"")</f>
        <v/>
      </c>
      <c r="F294" s="98"/>
      <c r="G294" s="98"/>
      <c r="H294" s="100" t="str">
        <f>IFERROR(VLOOKUP(Tabela23[[#This Row],[Produto]],produtos,5,0),"")</f>
        <v/>
      </c>
      <c r="I294" s="101" t="str">
        <f>IFERROR(Tabela23[[#This Row],[preço unitário]]*Tabela23[[#This Row],[Qtd]],"")</f>
        <v/>
      </c>
      <c r="M294" s="90"/>
    </row>
    <row r="295" spans="1:13" x14ac:dyDescent="0.3">
      <c r="A295" s="98"/>
      <c r="B295" s="99"/>
      <c r="C295" s="100" t="str">
        <f>IFERROR(VLOOKUP(Tabela22[[#This Row],[Produto]],produtos,3,0),"")</f>
        <v/>
      </c>
      <c r="D295" s="101" t="str">
        <f>IFERROR(Tabela22[[#This Row],[preço unitário]]*Tabela22[[#This Row],[Qtd]],"")</f>
        <v/>
      </c>
      <c r="F295" s="98"/>
      <c r="G295" s="98"/>
      <c r="H295" s="100" t="str">
        <f>IFERROR(VLOOKUP(Tabela23[[#This Row],[Produto]],produtos,5,0),"")</f>
        <v/>
      </c>
      <c r="I295" s="101" t="str">
        <f>IFERROR(Tabela23[[#This Row],[preço unitário]]*Tabela23[[#This Row],[Qtd]],"")</f>
        <v/>
      </c>
      <c r="M295" s="90"/>
    </row>
    <row r="296" spans="1:13" x14ac:dyDescent="0.3">
      <c r="A296" s="98"/>
      <c r="B296" s="99"/>
      <c r="C296" s="100" t="str">
        <f>IFERROR(VLOOKUP(Tabela22[[#This Row],[Produto]],produtos,3,0),"")</f>
        <v/>
      </c>
      <c r="D296" s="101" t="str">
        <f>IFERROR(Tabela22[[#This Row],[preço unitário]]*Tabela22[[#This Row],[Qtd]],"")</f>
        <v/>
      </c>
      <c r="F296" s="98"/>
      <c r="G296" s="98"/>
      <c r="H296" s="100" t="str">
        <f>IFERROR(VLOOKUP(Tabela23[[#This Row],[Produto]],produtos,5,0),"")</f>
        <v/>
      </c>
      <c r="I296" s="101" t="str">
        <f>IFERROR(Tabela23[[#This Row],[preço unitário]]*Tabela23[[#This Row],[Qtd]],"")</f>
        <v/>
      </c>
      <c r="M296" s="90"/>
    </row>
    <row r="297" spans="1:13" x14ac:dyDescent="0.3">
      <c r="A297" s="98"/>
      <c r="B297" s="99"/>
      <c r="C297" s="100" t="str">
        <f>IFERROR(VLOOKUP(Tabela22[[#This Row],[Produto]],produtos,3,0),"")</f>
        <v/>
      </c>
      <c r="D297" s="101" t="str">
        <f>IFERROR(Tabela22[[#This Row],[preço unitário]]*Tabela22[[#This Row],[Qtd]],"")</f>
        <v/>
      </c>
      <c r="F297" s="98"/>
      <c r="G297" s="98"/>
      <c r="H297" s="100" t="str">
        <f>IFERROR(VLOOKUP(Tabela23[[#This Row],[Produto]],produtos,5,0),"")</f>
        <v/>
      </c>
      <c r="I297" s="101" t="str">
        <f>IFERROR(Tabela23[[#This Row],[preço unitário]]*Tabela23[[#This Row],[Qtd]],"")</f>
        <v/>
      </c>
      <c r="M297" s="90"/>
    </row>
    <row r="298" spans="1:13" x14ac:dyDescent="0.3">
      <c r="A298" s="98"/>
      <c r="B298" s="99"/>
      <c r="C298" s="100" t="str">
        <f>IFERROR(VLOOKUP(Tabela22[[#This Row],[Produto]],produtos,3,0),"")</f>
        <v/>
      </c>
      <c r="D298" s="101" t="str">
        <f>IFERROR(Tabela22[[#This Row],[preço unitário]]*Tabela22[[#This Row],[Qtd]],"")</f>
        <v/>
      </c>
      <c r="F298" s="98"/>
      <c r="G298" s="98"/>
      <c r="H298" s="100" t="str">
        <f>IFERROR(VLOOKUP(Tabela23[[#This Row],[Produto]],produtos,5,0),"")</f>
        <v/>
      </c>
      <c r="I298" s="101" t="str">
        <f>IFERROR(Tabela23[[#This Row],[preço unitário]]*Tabela23[[#This Row],[Qtd]],"")</f>
        <v/>
      </c>
      <c r="M298" s="90"/>
    </row>
    <row r="299" spans="1:13" x14ac:dyDescent="0.3">
      <c r="A299" s="98"/>
      <c r="B299" s="99"/>
      <c r="C299" s="100" t="str">
        <f>IFERROR(VLOOKUP(Tabela22[[#This Row],[Produto]],produtos,3,0),"")</f>
        <v/>
      </c>
      <c r="D299" s="101" t="str">
        <f>IFERROR(Tabela22[[#This Row],[preço unitário]]*Tabela22[[#This Row],[Qtd]],"")</f>
        <v/>
      </c>
      <c r="F299" s="98"/>
      <c r="G299" s="98"/>
      <c r="H299" s="100" t="str">
        <f>IFERROR(VLOOKUP(Tabela23[[#This Row],[Produto]],produtos,5,0),"")</f>
        <v/>
      </c>
      <c r="I299" s="101" t="str">
        <f>IFERROR(Tabela23[[#This Row],[preço unitário]]*Tabela23[[#This Row],[Qtd]],"")</f>
        <v/>
      </c>
      <c r="M299" s="90"/>
    </row>
    <row r="300" spans="1:13" x14ac:dyDescent="0.3">
      <c r="A300" s="103"/>
      <c r="B300" s="104"/>
      <c r="C300" s="108" t="str">
        <f>IFERROR(VLOOKUP(Tabela22[[#This Row],[Produto]],produtos,3,0),"")</f>
        <v/>
      </c>
      <c r="D300" s="109" t="str">
        <f>IFERROR(Tabela22[[#This Row],[preço unitário]]*Tabela22[[#This Row],[Qtd]],"")</f>
        <v/>
      </c>
      <c r="F300" s="103"/>
      <c r="G300" s="103"/>
      <c r="H300" s="108" t="str">
        <f>IFERROR(VLOOKUP(Tabela23[[#This Row],[Produto]],produtos,5,0),"")</f>
        <v/>
      </c>
      <c r="I300" s="109" t="str">
        <f>IFERROR(Tabela23[[#This Row],[preço unitário]]*Tabela23[[#This Row],[Qtd]],"")</f>
        <v/>
      </c>
      <c r="M300" s="90"/>
    </row>
  </sheetData>
  <mergeCells count="7">
    <mergeCell ref="A1:I1"/>
    <mergeCell ref="F4:H4"/>
    <mergeCell ref="A7:D7"/>
    <mergeCell ref="F7:I7"/>
    <mergeCell ref="L2:M2"/>
    <mergeCell ref="I4:J4"/>
    <mergeCell ref="I5:J5"/>
  </mergeCells>
  <conditionalFormatting sqref="I5:J5">
    <cfRule type="cellIs" dxfId="1" priority="1" operator="lessThan">
      <formula>0</formula>
    </cfRule>
  </conditionalFormatting>
  <dataValidations count="1">
    <dataValidation allowBlank="1" showInputMessage="1" showErrorMessage="1" promptTitle="ATENÇÃO:" prompt="Verifique o preço do produto se continua o mesmo de antes, caso não, altere!" sqref="B9:C300" xr:uid="{00000000-0002-0000-0D00-000000000000}"/>
  </dataValidations>
  <pageMargins left="0.511811024" right="0.511811024" top="0.78740157499999996" bottom="0.78740157499999996" header="0.31496062000000002" footer="0.31496062000000002"/>
  <drawing r:id="rId1"/>
  <tableParts count="2">
    <tablePart r:id="rId2"/>
    <tablePart r:id="rId3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D00-000001000000}">
          <x14:formula1>
            <xm:f>OFFSET(produtos!$B$4,0,0,COUNTA(produtos!$B$4:$B$9997),1)</xm:f>
          </x14:formula1>
          <xm:sqref>A9:A300 F9:F300</xm:sqref>
        </x14:dataValidation>
      </x14:dataValidation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Planilha15"/>
  <dimension ref="A1:M300"/>
  <sheetViews>
    <sheetView showGridLines="0" workbookViewId="0">
      <pane ySplit="8" topLeftCell="A9" activePane="bottomLeft" state="frozen"/>
      <selection activeCell="F22" sqref="F22"/>
      <selection pane="bottomLeft" activeCell="F22" sqref="F22"/>
    </sheetView>
  </sheetViews>
  <sheetFormatPr defaultColWidth="0" defaultRowHeight="14.4" x14ac:dyDescent="0.3"/>
  <cols>
    <col min="1" max="1" width="26" style="90" customWidth="1"/>
    <col min="2" max="2" width="8.33203125" style="90" customWidth="1"/>
    <col min="3" max="3" width="16.109375" style="106" customWidth="1"/>
    <col min="4" max="4" width="12.44140625" style="90" customWidth="1"/>
    <col min="5" max="5" width="4.6640625" style="90" customWidth="1"/>
    <col min="6" max="6" width="20.33203125" style="90" customWidth="1"/>
    <col min="7" max="7" width="9.109375" style="90" bestFit="1" customWidth="1"/>
    <col min="8" max="8" width="18.6640625" style="90" bestFit="1" customWidth="1"/>
    <col min="9" max="9" width="12.44140625" style="90" customWidth="1"/>
    <col min="10" max="10" width="4.44140625" style="90" customWidth="1"/>
    <col min="11" max="11" width="14.6640625" style="90" hidden="1" customWidth="1"/>
    <col min="12" max="12" width="18.88671875" style="90" hidden="1" customWidth="1"/>
    <col min="13" max="13" width="10.44140625" style="88" hidden="1" customWidth="1"/>
    <col min="14" max="16384" width="9.109375" style="88" hidden="1"/>
  </cols>
  <sheetData>
    <row r="1" spans="1:13" ht="36" customHeight="1" x14ac:dyDescent="0.3">
      <c r="A1" s="210" t="s">
        <v>19</v>
      </c>
      <c r="B1" s="210"/>
      <c r="C1" s="210"/>
      <c r="D1" s="210"/>
      <c r="E1" s="210"/>
      <c r="F1" s="210"/>
      <c r="G1" s="210"/>
      <c r="H1" s="210"/>
      <c r="I1" s="210"/>
      <c r="J1" s="87"/>
      <c r="K1" s="87"/>
      <c r="L1" s="87"/>
      <c r="M1" s="87"/>
    </row>
    <row r="2" spans="1:13" ht="9" customHeight="1" x14ac:dyDescent="0.3">
      <c r="A2" s="89"/>
      <c r="B2" s="89"/>
      <c r="C2" s="105"/>
      <c r="D2" s="89"/>
      <c r="E2" s="89"/>
      <c r="F2" s="89"/>
      <c r="G2" s="89"/>
      <c r="H2" s="89"/>
      <c r="I2" s="89"/>
      <c r="J2" s="89"/>
      <c r="K2" s="89"/>
      <c r="L2" s="238"/>
      <c r="M2" s="238"/>
    </row>
    <row r="3" spans="1:13" ht="9" customHeight="1" x14ac:dyDescent="0.3"/>
    <row r="4" spans="1:13" ht="27.6" x14ac:dyDescent="0.3">
      <c r="A4" s="91"/>
      <c r="B4" s="92" t="s">
        <v>26</v>
      </c>
      <c r="C4" s="93"/>
      <c r="D4" s="92" t="s">
        <v>28</v>
      </c>
      <c r="E4" s="92"/>
      <c r="F4" s="211" t="s">
        <v>10</v>
      </c>
      <c r="G4" s="211"/>
      <c r="H4" s="211"/>
      <c r="I4" s="211" t="s">
        <v>27</v>
      </c>
      <c r="J4" s="211"/>
      <c r="K4" s="92"/>
      <c r="L4" s="92"/>
      <c r="M4" s="92"/>
    </row>
    <row r="5" spans="1:13" x14ac:dyDescent="0.3">
      <c r="A5" s="91"/>
      <c r="B5" s="92">
        <f>SUM(tbl_ent_agos[Qtd])</f>
        <v>3</v>
      </c>
      <c r="C5" s="93"/>
      <c r="D5" s="92">
        <f>SUM(tbl_ent_agos[Total])</f>
        <v>0</v>
      </c>
      <c r="E5" s="92"/>
      <c r="F5" s="92"/>
      <c r="G5" s="92">
        <f>SUM(tbl_ven_agos[Qtd])</f>
        <v>2</v>
      </c>
      <c r="H5" s="93">
        <f>SUM(tbl_ven_agos[total])</f>
        <v>0</v>
      </c>
      <c r="I5" s="214">
        <f>H5-D5</f>
        <v>0</v>
      </c>
      <c r="J5" s="211"/>
      <c r="K5" s="92"/>
      <c r="L5" s="92"/>
      <c r="M5" s="92"/>
    </row>
    <row r="7" spans="1:13" ht="15" customHeight="1" x14ac:dyDescent="0.3">
      <c r="A7" s="212" t="s">
        <v>5</v>
      </c>
      <c r="B7" s="212"/>
      <c r="C7" s="212"/>
      <c r="D7" s="213"/>
      <c r="F7" s="206" t="s">
        <v>8</v>
      </c>
      <c r="G7" s="207"/>
      <c r="H7" s="207"/>
      <c r="I7" s="207"/>
      <c r="M7" s="90"/>
    </row>
    <row r="8" spans="1:13" ht="15" customHeight="1" x14ac:dyDescent="0.3">
      <c r="A8" s="94" t="s">
        <v>3</v>
      </c>
      <c r="B8" s="95" t="s">
        <v>6</v>
      </c>
      <c r="C8" s="107" t="s">
        <v>7</v>
      </c>
      <c r="D8" s="96" t="s">
        <v>4</v>
      </c>
      <c r="F8" s="95" t="s">
        <v>3</v>
      </c>
      <c r="G8" s="97" t="s">
        <v>6</v>
      </c>
      <c r="H8" s="95" t="s">
        <v>7</v>
      </c>
      <c r="I8" s="96" t="s">
        <v>9</v>
      </c>
      <c r="J8" s="88"/>
      <c r="M8" s="90"/>
    </row>
    <row r="9" spans="1:13" x14ac:dyDescent="0.3">
      <c r="A9" s="98" t="s">
        <v>2</v>
      </c>
      <c r="B9" s="99">
        <v>3</v>
      </c>
      <c r="C9" s="100" t="str">
        <f>IFERROR(VLOOKUP(tbl_ent_agos[[#This Row],[Produto]],produtos,3,0),"")</f>
        <v/>
      </c>
      <c r="D9" s="101" t="str">
        <f>IFERROR(tbl_ent_agos[[#This Row],[preço unitário]]*tbl_ent_agos[[#This Row],[Qtd]],"")</f>
        <v/>
      </c>
      <c r="E9" s="88"/>
      <c r="F9" s="102" t="s">
        <v>2</v>
      </c>
      <c r="G9" s="98">
        <v>2</v>
      </c>
      <c r="H9" s="100" t="str">
        <f>IFERROR(VLOOKUP(tbl_ven_agos[[#This Row],[Produto]],produtos,5,0),"")</f>
        <v/>
      </c>
      <c r="I9" s="101" t="str">
        <f>IFERROR(tbl_ven_agos[[#This Row],[preço unitário]]*tbl_ven_agos[[#This Row],[Qtd]],"")</f>
        <v/>
      </c>
      <c r="J9" s="88"/>
      <c r="M9" s="90"/>
    </row>
    <row r="10" spans="1:13" x14ac:dyDescent="0.3">
      <c r="A10" s="98"/>
      <c r="B10" s="99"/>
      <c r="C10" s="100" t="str">
        <f>IFERROR(VLOOKUP(tbl_ent_agos[[#This Row],[Produto]],produtos,3,0),"")</f>
        <v/>
      </c>
      <c r="D10" s="101" t="str">
        <f>IFERROR(tbl_ent_agos[[#This Row],[preço unitário]]*tbl_ent_agos[[#This Row],[Qtd]],"")</f>
        <v/>
      </c>
      <c r="E10" s="88"/>
      <c r="F10" s="98"/>
      <c r="G10" s="98"/>
      <c r="H10" s="100" t="str">
        <f>IFERROR(VLOOKUP(tbl_ven_agos[[#This Row],[Produto]],produtos,5,0),"")</f>
        <v/>
      </c>
      <c r="I10" s="101" t="str">
        <f>IFERROR(tbl_ven_agos[[#This Row],[preço unitário]]*tbl_ven_agos[[#This Row],[Qtd]],"")</f>
        <v/>
      </c>
      <c r="J10" s="88"/>
      <c r="M10" s="90"/>
    </row>
    <row r="11" spans="1:13" x14ac:dyDescent="0.3">
      <c r="A11" s="98"/>
      <c r="B11" s="99"/>
      <c r="C11" s="100" t="str">
        <f>IFERROR(VLOOKUP(tbl_ent_agos[[#This Row],[Produto]],produtos,3,0),"")</f>
        <v/>
      </c>
      <c r="D11" s="101" t="str">
        <f>IFERROR(tbl_ent_agos[[#This Row],[preço unitário]]*tbl_ent_agos[[#This Row],[Qtd]],"")</f>
        <v/>
      </c>
      <c r="E11" s="88"/>
      <c r="F11" s="98"/>
      <c r="G11" s="98"/>
      <c r="H11" s="100" t="str">
        <f>IFERROR(VLOOKUP(tbl_ven_agos[[#This Row],[Produto]],produtos,5,0),"")</f>
        <v/>
      </c>
      <c r="I11" s="101" t="str">
        <f>IFERROR(tbl_ven_agos[[#This Row],[preço unitário]]*tbl_ven_agos[[#This Row],[Qtd]],"")</f>
        <v/>
      </c>
      <c r="J11" s="88"/>
      <c r="M11" s="90"/>
    </row>
    <row r="12" spans="1:13" x14ac:dyDescent="0.3">
      <c r="A12" s="98"/>
      <c r="B12" s="99"/>
      <c r="C12" s="100" t="str">
        <f>IFERROR(VLOOKUP(tbl_ent_agos[[#This Row],[Produto]],produtos,3,0),"")</f>
        <v/>
      </c>
      <c r="D12" s="101" t="str">
        <f>IFERROR(tbl_ent_agos[[#This Row],[preço unitário]]*tbl_ent_agos[[#This Row],[Qtd]],"")</f>
        <v/>
      </c>
      <c r="E12" s="88"/>
      <c r="F12" s="98"/>
      <c r="G12" s="98"/>
      <c r="H12" s="100" t="str">
        <f>IFERROR(VLOOKUP(tbl_ven_agos[[#This Row],[Produto]],produtos,5,0),"")</f>
        <v/>
      </c>
      <c r="I12" s="101" t="str">
        <f>IFERROR(tbl_ven_agos[[#This Row],[preço unitário]]*tbl_ven_agos[[#This Row],[Qtd]],"")</f>
        <v/>
      </c>
      <c r="J12" s="88"/>
      <c r="M12" s="90"/>
    </row>
    <row r="13" spans="1:13" x14ac:dyDescent="0.3">
      <c r="A13" s="98"/>
      <c r="B13" s="99"/>
      <c r="C13" s="100" t="str">
        <f>IFERROR(VLOOKUP(tbl_ent_agos[[#This Row],[Produto]],produtos,3,0),"")</f>
        <v/>
      </c>
      <c r="D13" s="101" t="str">
        <f>IFERROR(tbl_ent_agos[[#This Row],[preço unitário]]*tbl_ent_agos[[#This Row],[Qtd]],"")</f>
        <v/>
      </c>
      <c r="E13" s="88"/>
      <c r="F13" s="98"/>
      <c r="G13" s="98"/>
      <c r="H13" s="100" t="str">
        <f>IFERROR(VLOOKUP(tbl_ven_agos[[#This Row],[Produto]],produtos,5,0),"")</f>
        <v/>
      </c>
      <c r="I13" s="101" t="str">
        <f>IFERROR(tbl_ven_agos[[#This Row],[preço unitário]]*tbl_ven_agos[[#This Row],[Qtd]],"")</f>
        <v/>
      </c>
      <c r="J13" s="88"/>
      <c r="M13" s="90"/>
    </row>
    <row r="14" spans="1:13" x14ac:dyDescent="0.3">
      <c r="A14" s="98"/>
      <c r="B14" s="99"/>
      <c r="C14" s="100" t="str">
        <f>IFERROR(VLOOKUP(tbl_ent_agos[[#This Row],[Produto]],produtos,3,0),"")</f>
        <v/>
      </c>
      <c r="D14" s="101" t="str">
        <f>IFERROR(tbl_ent_agos[[#This Row],[preço unitário]]*tbl_ent_agos[[#This Row],[Qtd]],"")</f>
        <v/>
      </c>
      <c r="E14" s="88"/>
      <c r="F14" s="98"/>
      <c r="G14" s="98"/>
      <c r="H14" s="100" t="str">
        <f>IFERROR(VLOOKUP(tbl_ven_agos[[#This Row],[Produto]],produtos,5,0),"")</f>
        <v/>
      </c>
      <c r="I14" s="101" t="str">
        <f>IFERROR(tbl_ven_agos[[#This Row],[preço unitário]]*tbl_ven_agos[[#This Row],[Qtd]],"")</f>
        <v/>
      </c>
      <c r="J14" s="88"/>
      <c r="M14" s="90"/>
    </row>
    <row r="15" spans="1:13" x14ac:dyDescent="0.3">
      <c r="A15" s="98"/>
      <c r="B15" s="99"/>
      <c r="C15" s="100" t="str">
        <f>IFERROR(VLOOKUP(tbl_ent_agos[[#This Row],[Produto]],produtos,3,0),"")</f>
        <v/>
      </c>
      <c r="D15" s="101" t="str">
        <f>IFERROR(tbl_ent_agos[[#This Row],[preço unitário]]*tbl_ent_agos[[#This Row],[Qtd]],"")</f>
        <v/>
      </c>
      <c r="E15" s="88"/>
      <c r="F15" s="98"/>
      <c r="G15" s="98"/>
      <c r="H15" s="100" t="str">
        <f>IFERROR(VLOOKUP(tbl_ven_agos[[#This Row],[Produto]],produtos,5,0),"")</f>
        <v/>
      </c>
      <c r="I15" s="101" t="str">
        <f>IFERROR(tbl_ven_agos[[#This Row],[preço unitário]]*tbl_ven_agos[[#This Row],[Qtd]],"")</f>
        <v/>
      </c>
      <c r="J15" s="88"/>
      <c r="M15" s="90"/>
    </row>
    <row r="16" spans="1:13" x14ac:dyDescent="0.3">
      <c r="A16" s="98"/>
      <c r="B16" s="99"/>
      <c r="C16" s="100" t="str">
        <f>IFERROR(VLOOKUP(tbl_ent_agos[[#This Row],[Produto]],produtos,3,0),"")</f>
        <v/>
      </c>
      <c r="D16" s="101" t="str">
        <f>IFERROR(tbl_ent_agos[[#This Row],[preço unitário]]*tbl_ent_agos[[#This Row],[Qtd]],"")</f>
        <v/>
      </c>
      <c r="E16" s="88"/>
      <c r="F16" s="98"/>
      <c r="G16" s="98"/>
      <c r="H16" s="100" t="str">
        <f>IFERROR(VLOOKUP(tbl_ven_agos[[#This Row],[Produto]],produtos,5,0),"")</f>
        <v/>
      </c>
      <c r="I16" s="101" t="str">
        <f>IFERROR(tbl_ven_agos[[#This Row],[preço unitário]]*tbl_ven_agos[[#This Row],[Qtd]],"")</f>
        <v/>
      </c>
      <c r="J16" s="88"/>
      <c r="M16" s="90"/>
    </row>
    <row r="17" spans="1:13" x14ac:dyDescent="0.3">
      <c r="A17" s="98"/>
      <c r="B17" s="99"/>
      <c r="C17" s="100" t="str">
        <f>IFERROR(VLOOKUP(tbl_ent_agos[[#This Row],[Produto]],produtos,3,0),"")</f>
        <v/>
      </c>
      <c r="D17" s="101" t="str">
        <f>IFERROR(tbl_ent_agos[[#This Row],[preço unitário]]*tbl_ent_agos[[#This Row],[Qtd]],"")</f>
        <v/>
      </c>
      <c r="E17" s="88"/>
      <c r="F17" s="98"/>
      <c r="G17" s="98"/>
      <c r="H17" s="100" t="str">
        <f>IFERROR(VLOOKUP(tbl_ven_agos[[#This Row],[Produto]],produtos,5,0),"")</f>
        <v/>
      </c>
      <c r="I17" s="101" t="str">
        <f>IFERROR(tbl_ven_agos[[#This Row],[preço unitário]]*tbl_ven_agos[[#This Row],[Qtd]],"")</f>
        <v/>
      </c>
      <c r="J17" s="88"/>
      <c r="M17" s="90"/>
    </row>
    <row r="18" spans="1:13" x14ac:dyDescent="0.3">
      <c r="A18" s="98"/>
      <c r="B18" s="99"/>
      <c r="C18" s="100" t="str">
        <f>IFERROR(VLOOKUP(tbl_ent_agos[[#This Row],[Produto]],produtos,3,0),"")</f>
        <v/>
      </c>
      <c r="D18" s="101" t="str">
        <f>IFERROR(tbl_ent_agos[[#This Row],[preço unitário]]*tbl_ent_agos[[#This Row],[Qtd]],"")</f>
        <v/>
      </c>
      <c r="E18" s="88"/>
      <c r="F18" s="98"/>
      <c r="G18" s="98"/>
      <c r="H18" s="100" t="str">
        <f>IFERROR(VLOOKUP(tbl_ven_agos[[#This Row],[Produto]],produtos,5,0),"")</f>
        <v/>
      </c>
      <c r="I18" s="101" t="str">
        <f>IFERROR(tbl_ven_agos[[#This Row],[preço unitário]]*tbl_ven_agos[[#This Row],[Qtd]],"")</f>
        <v/>
      </c>
      <c r="J18" s="88"/>
      <c r="M18" s="90"/>
    </row>
    <row r="19" spans="1:13" x14ac:dyDescent="0.3">
      <c r="A19" s="98"/>
      <c r="B19" s="99"/>
      <c r="C19" s="100" t="str">
        <f>IFERROR(VLOOKUP(tbl_ent_agos[[#This Row],[Produto]],produtos,3,0),"")</f>
        <v/>
      </c>
      <c r="D19" s="101" t="str">
        <f>IFERROR(tbl_ent_agos[[#This Row],[preço unitário]]*tbl_ent_agos[[#This Row],[Qtd]],"")</f>
        <v/>
      </c>
      <c r="E19" s="88"/>
      <c r="F19" s="98"/>
      <c r="G19" s="98"/>
      <c r="H19" s="100" t="str">
        <f>IFERROR(VLOOKUP(tbl_ven_agos[[#This Row],[Produto]],produtos,5,0),"")</f>
        <v/>
      </c>
      <c r="I19" s="101" t="str">
        <f>IFERROR(tbl_ven_agos[[#This Row],[preço unitário]]*tbl_ven_agos[[#This Row],[Qtd]],"")</f>
        <v/>
      </c>
      <c r="J19" s="88"/>
      <c r="M19" s="90"/>
    </row>
    <row r="20" spans="1:13" x14ac:dyDescent="0.3">
      <c r="A20" s="98"/>
      <c r="B20" s="99"/>
      <c r="C20" s="100" t="str">
        <f>IFERROR(VLOOKUP(tbl_ent_agos[[#This Row],[Produto]],produtos,3,0),"")</f>
        <v/>
      </c>
      <c r="D20" s="101" t="str">
        <f>IFERROR(tbl_ent_agos[[#This Row],[preço unitário]]*tbl_ent_agos[[#This Row],[Qtd]],"")</f>
        <v/>
      </c>
      <c r="E20" s="88"/>
      <c r="F20" s="98"/>
      <c r="G20" s="98"/>
      <c r="H20" s="100" t="str">
        <f>IFERROR(VLOOKUP(tbl_ven_agos[[#This Row],[Produto]],produtos,5,0),"")</f>
        <v/>
      </c>
      <c r="I20" s="101" t="str">
        <f>IFERROR(tbl_ven_agos[[#This Row],[preço unitário]]*tbl_ven_agos[[#This Row],[Qtd]],"")</f>
        <v/>
      </c>
      <c r="J20" s="88"/>
      <c r="M20" s="90"/>
    </row>
    <row r="21" spans="1:13" x14ac:dyDescent="0.3">
      <c r="A21" s="98"/>
      <c r="B21" s="99"/>
      <c r="C21" s="100" t="str">
        <f>IFERROR(VLOOKUP(tbl_ent_agos[[#This Row],[Produto]],produtos,3,0),"")</f>
        <v/>
      </c>
      <c r="D21" s="101" t="str">
        <f>IFERROR(tbl_ent_agos[[#This Row],[preço unitário]]*tbl_ent_agos[[#This Row],[Qtd]],"")</f>
        <v/>
      </c>
      <c r="E21" s="88"/>
      <c r="F21" s="98"/>
      <c r="G21" s="98"/>
      <c r="H21" s="100" t="str">
        <f>IFERROR(VLOOKUP(tbl_ven_agos[[#This Row],[Produto]],produtos,5,0),"")</f>
        <v/>
      </c>
      <c r="I21" s="101" t="str">
        <f>IFERROR(tbl_ven_agos[[#This Row],[preço unitário]]*tbl_ven_agos[[#This Row],[Qtd]],"")</f>
        <v/>
      </c>
      <c r="J21" s="88"/>
      <c r="M21" s="90"/>
    </row>
    <row r="22" spans="1:13" x14ac:dyDescent="0.3">
      <c r="A22" s="98"/>
      <c r="B22" s="99"/>
      <c r="C22" s="100" t="str">
        <f>IFERROR(VLOOKUP(tbl_ent_agos[[#This Row],[Produto]],produtos,3,0),"")</f>
        <v/>
      </c>
      <c r="D22" s="101" t="str">
        <f>IFERROR(tbl_ent_agos[[#This Row],[preço unitário]]*tbl_ent_agos[[#This Row],[Qtd]],"")</f>
        <v/>
      </c>
      <c r="E22" s="88"/>
      <c r="F22" s="98"/>
      <c r="G22" s="98"/>
      <c r="H22" s="100" t="str">
        <f>IFERROR(VLOOKUP(tbl_ven_agos[[#This Row],[Produto]],produtos,5,0),"")</f>
        <v/>
      </c>
      <c r="I22" s="101" t="str">
        <f>IFERROR(tbl_ven_agos[[#This Row],[preço unitário]]*tbl_ven_agos[[#This Row],[Qtd]],"")</f>
        <v/>
      </c>
      <c r="J22" s="88"/>
      <c r="M22" s="90"/>
    </row>
    <row r="23" spans="1:13" x14ac:dyDescent="0.3">
      <c r="A23" s="98"/>
      <c r="B23" s="99"/>
      <c r="C23" s="100" t="str">
        <f>IFERROR(VLOOKUP(tbl_ent_agos[[#This Row],[Produto]],produtos,3,0),"")</f>
        <v/>
      </c>
      <c r="D23" s="101" t="str">
        <f>IFERROR(tbl_ent_agos[[#This Row],[preço unitário]]*tbl_ent_agos[[#This Row],[Qtd]],"")</f>
        <v/>
      </c>
      <c r="E23" s="88"/>
      <c r="F23" s="98"/>
      <c r="G23" s="98"/>
      <c r="H23" s="100" t="str">
        <f>IFERROR(VLOOKUP(tbl_ven_agos[[#This Row],[Produto]],produtos,5,0),"")</f>
        <v/>
      </c>
      <c r="I23" s="101" t="str">
        <f>IFERROR(tbl_ven_agos[[#This Row],[preço unitário]]*tbl_ven_agos[[#This Row],[Qtd]],"")</f>
        <v/>
      </c>
      <c r="J23" s="88"/>
      <c r="M23" s="90"/>
    </row>
    <row r="24" spans="1:13" x14ac:dyDescent="0.3">
      <c r="A24" s="98"/>
      <c r="B24" s="99"/>
      <c r="C24" s="100" t="str">
        <f>IFERROR(VLOOKUP(tbl_ent_agos[[#This Row],[Produto]],produtos,3,0),"")</f>
        <v/>
      </c>
      <c r="D24" s="101" t="str">
        <f>IFERROR(tbl_ent_agos[[#This Row],[preço unitário]]*tbl_ent_agos[[#This Row],[Qtd]],"")</f>
        <v/>
      </c>
      <c r="E24" s="88"/>
      <c r="F24" s="98"/>
      <c r="G24" s="98"/>
      <c r="H24" s="100" t="str">
        <f>IFERROR(VLOOKUP(tbl_ven_agos[[#This Row],[Produto]],produtos,5,0),"")</f>
        <v/>
      </c>
      <c r="I24" s="101" t="str">
        <f>IFERROR(tbl_ven_agos[[#This Row],[preço unitário]]*tbl_ven_agos[[#This Row],[Qtd]],"")</f>
        <v/>
      </c>
      <c r="J24" s="88"/>
      <c r="M24" s="90"/>
    </row>
    <row r="25" spans="1:13" x14ac:dyDescent="0.3">
      <c r="A25" s="98"/>
      <c r="B25" s="99"/>
      <c r="C25" s="100" t="str">
        <f>IFERROR(VLOOKUP(tbl_ent_agos[[#This Row],[Produto]],produtos,3,0),"")</f>
        <v/>
      </c>
      <c r="D25" s="101" t="str">
        <f>IFERROR(tbl_ent_agos[[#This Row],[preço unitário]]*tbl_ent_agos[[#This Row],[Qtd]],"")</f>
        <v/>
      </c>
      <c r="E25" s="88"/>
      <c r="F25" s="98"/>
      <c r="G25" s="98"/>
      <c r="H25" s="100" t="str">
        <f>IFERROR(VLOOKUP(tbl_ven_agos[[#This Row],[Produto]],produtos,5,0),"")</f>
        <v/>
      </c>
      <c r="I25" s="101" t="str">
        <f>IFERROR(tbl_ven_agos[[#This Row],[preço unitário]]*tbl_ven_agos[[#This Row],[Qtd]],"")</f>
        <v/>
      </c>
      <c r="J25" s="88"/>
      <c r="M25" s="90"/>
    </row>
    <row r="26" spans="1:13" x14ac:dyDescent="0.3">
      <c r="A26" s="98"/>
      <c r="B26" s="99"/>
      <c r="C26" s="100" t="str">
        <f>IFERROR(VLOOKUP(tbl_ent_agos[[#This Row],[Produto]],produtos,3,0),"")</f>
        <v/>
      </c>
      <c r="D26" s="101" t="str">
        <f>IFERROR(tbl_ent_agos[[#This Row],[preço unitário]]*tbl_ent_agos[[#This Row],[Qtd]],"")</f>
        <v/>
      </c>
      <c r="E26" s="88"/>
      <c r="F26" s="98"/>
      <c r="G26" s="98"/>
      <c r="H26" s="100" t="str">
        <f>IFERROR(VLOOKUP(tbl_ven_agos[[#This Row],[Produto]],produtos,5,0),"")</f>
        <v/>
      </c>
      <c r="I26" s="101" t="str">
        <f>IFERROR(tbl_ven_agos[[#This Row],[preço unitário]]*tbl_ven_agos[[#This Row],[Qtd]],"")</f>
        <v/>
      </c>
      <c r="J26" s="88"/>
      <c r="M26" s="90"/>
    </row>
    <row r="27" spans="1:13" x14ac:dyDescent="0.3">
      <c r="A27" s="98"/>
      <c r="B27" s="99"/>
      <c r="C27" s="100" t="str">
        <f>IFERROR(VLOOKUP(tbl_ent_agos[[#This Row],[Produto]],produtos,3,0),"")</f>
        <v/>
      </c>
      <c r="D27" s="101" t="str">
        <f>IFERROR(tbl_ent_agos[[#This Row],[preço unitário]]*tbl_ent_agos[[#This Row],[Qtd]],"")</f>
        <v/>
      </c>
      <c r="E27" s="88"/>
      <c r="F27" s="98"/>
      <c r="G27" s="98"/>
      <c r="H27" s="100" t="str">
        <f>IFERROR(VLOOKUP(tbl_ven_agos[[#This Row],[Produto]],produtos,5,0),"")</f>
        <v/>
      </c>
      <c r="I27" s="101" t="str">
        <f>IFERROR(tbl_ven_agos[[#This Row],[preço unitário]]*tbl_ven_agos[[#This Row],[Qtd]],"")</f>
        <v/>
      </c>
      <c r="J27" s="88"/>
      <c r="M27" s="90"/>
    </row>
    <row r="28" spans="1:13" x14ac:dyDescent="0.3">
      <c r="A28" s="98"/>
      <c r="B28" s="99"/>
      <c r="C28" s="100" t="str">
        <f>IFERROR(VLOOKUP(tbl_ent_agos[[#This Row],[Produto]],produtos,3,0),"")</f>
        <v/>
      </c>
      <c r="D28" s="101" t="str">
        <f>IFERROR(tbl_ent_agos[[#This Row],[preço unitário]]*tbl_ent_agos[[#This Row],[Qtd]],"")</f>
        <v/>
      </c>
      <c r="E28" s="88"/>
      <c r="F28" s="98"/>
      <c r="G28" s="98"/>
      <c r="H28" s="100" t="str">
        <f>IFERROR(VLOOKUP(tbl_ven_agos[[#This Row],[Produto]],produtos,5,0),"")</f>
        <v/>
      </c>
      <c r="I28" s="101" t="str">
        <f>IFERROR(tbl_ven_agos[[#This Row],[preço unitário]]*tbl_ven_agos[[#This Row],[Qtd]],"")</f>
        <v/>
      </c>
      <c r="J28" s="88"/>
      <c r="M28" s="90"/>
    </row>
    <row r="29" spans="1:13" x14ac:dyDescent="0.3">
      <c r="A29" s="98"/>
      <c r="B29" s="99"/>
      <c r="C29" s="100" t="str">
        <f>IFERROR(VLOOKUP(tbl_ent_agos[[#This Row],[Produto]],produtos,3,0),"")</f>
        <v/>
      </c>
      <c r="D29" s="101" t="str">
        <f>IFERROR(tbl_ent_agos[[#This Row],[preço unitário]]*tbl_ent_agos[[#This Row],[Qtd]],"")</f>
        <v/>
      </c>
      <c r="E29" s="88"/>
      <c r="F29" s="98"/>
      <c r="G29" s="98"/>
      <c r="H29" s="100" t="str">
        <f>IFERROR(VLOOKUP(tbl_ven_agos[[#This Row],[Produto]],produtos,5,0),"")</f>
        <v/>
      </c>
      <c r="I29" s="101" t="str">
        <f>IFERROR(tbl_ven_agos[[#This Row],[preço unitário]]*tbl_ven_agos[[#This Row],[Qtd]],"")</f>
        <v/>
      </c>
      <c r="J29" s="88"/>
      <c r="M29" s="90"/>
    </row>
    <row r="30" spans="1:13" x14ac:dyDescent="0.3">
      <c r="A30" s="98"/>
      <c r="B30" s="99"/>
      <c r="C30" s="100" t="str">
        <f>IFERROR(VLOOKUP(tbl_ent_agos[[#This Row],[Produto]],produtos,3,0),"")</f>
        <v/>
      </c>
      <c r="D30" s="101" t="str">
        <f>IFERROR(tbl_ent_agos[[#This Row],[preço unitário]]*tbl_ent_agos[[#This Row],[Qtd]],"")</f>
        <v/>
      </c>
      <c r="E30" s="88"/>
      <c r="F30" s="98"/>
      <c r="G30" s="98"/>
      <c r="H30" s="100" t="str">
        <f>IFERROR(VLOOKUP(tbl_ven_agos[[#This Row],[Produto]],produtos,5,0),"")</f>
        <v/>
      </c>
      <c r="I30" s="101" t="str">
        <f>IFERROR(tbl_ven_agos[[#This Row],[preço unitário]]*tbl_ven_agos[[#This Row],[Qtd]],"")</f>
        <v/>
      </c>
      <c r="J30" s="88"/>
      <c r="M30" s="90"/>
    </row>
    <row r="31" spans="1:13" x14ac:dyDescent="0.3">
      <c r="A31" s="98"/>
      <c r="B31" s="99"/>
      <c r="C31" s="100" t="str">
        <f>IFERROR(VLOOKUP(tbl_ent_agos[[#This Row],[Produto]],produtos,3,0),"")</f>
        <v/>
      </c>
      <c r="D31" s="101" t="str">
        <f>IFERROR(tbl_ent_agos[[#This Row],[preço unitário]]*tbl_ent_agos[[#This Row],[Qtd]],"")</f>
        <v/>
      </c>
      <c r="E31" s="88"/>
      <c r="F31" s="98"/>
      <c r="G31" s="98"/>
      <c r="H31" s="100" t="str">
        <f>IFERROR(VLOOKUP(tbl_ven_agos[[#This Row],[Produto]],produtos,5,0),"")</f>
        <v/>
      </c>
      <c r="I31" s="101" t="str">
        <f>IFERROR(tbl_ven_agos[[#This Row],[preço unitário]]*tbl_ven_agos[[#This Row],[Qtd]],"")</f>
        <v/>
      </c>
      <c r="J31" s="88"/>
      <c r="M31" s="90"/>
    </row>
    <row r="32" spans="1:13" x14ac:dyDescent="0.3">
      <c r="A32" s="98"/>
      <c r="B32" s="99"/>
      <c r="C32" s="100" t="str">
        <f>IFERROR(VLOOKUP(tbl_ent_agos[[#This Row],[Produto]],produtos,3,0),"")</f>
        <v/>
      </c>
      <c r="D32" s="101" t="str">
        <f>IFERROR(tbl_ent_agos[[#This Row],[preço unitário]]*tbl_ent_agos[[#This Row],[Qtd]],"")</f>
        <v/>
      </c>
      <c r="E32" s="88"/>
      <c r="F32" s="98"/>
      <c r="G32" s="98"/>
      <c r="H32" s="100" t="str">
        <f>IFERROR(VLOOKUP(tbl_ven_agos[[#This Row],[Produto]],produtos,5,0),"")</f>
        <v/>
      </c>
      <c r="I32" s="101" t="str">
        <f>IFERROR(tbl_ven_agos[[#This Row],[preço unitário]]*tbl_ven_agos[[#This Row],[Qtd]],"")</f>
        <v/>
      </c>
      <c r="J32" s="88"/>
      <c r="M32" s="90"/>
    </row>
    <row r="33" spans="1:13" x14ac:dyDescent="0.3">
      <c r="A33" s="98"/>
      <c r="B33" s="99"/>
      <c r="C33" s="100" t="str">
        <f>IFERROR(VLOOKUP(tbl_ent_agos[[#This Row],[Produto]],produtos,3,0),"")</f>
        <v/>
      </c>
      <c r="D33" s="101" t="str">
        <f>IFERROR(tbl_ent_agos[[#This Row],[preço unitário]]*tbl_ent_agos[[#This Row],[Qtd]],"")</f>
        <v/>
      </c>
      <c r="E33" s="88"/>
      <c r="F33" s="98"/>
      <c r="G33" s="98"/>
      <c r="H33" s="100" t="str">
        <f>IFERROR(VLOOKUP(tbl_ven_agos[[#This Row],[Produto]],produtos,5,0),"")</f>
        <v/>
      </c>
      <c r="I33" s="101" t="str">
        <f>IFERROR(tbl_ven_agos[[#This Row],[preço unitário]]*tbl_ven_agos[[#This Row],[Qtd]],"")</f>
        <v/>
      </c>
      <c r="J33" s="88"/>
      <c r="M33" s="90"/>
    </row>
    <row r="34" spans="1:13" x14ac:dyDescent="0.3">
      <c r="A34" s="98"/>
      <c r="B34" s="99"/>
      <c r="C34" s="100" t="str">
        <f>IFERROR(VLOOKUP(tbl_ent_agos[[#This Row],[Produto]],produtos,3,0),"")</f>
        <v/>
      </c>
      <c r="D34" s="101" t="str">
        <f>IFERROR(tbl_ent_agos[[#This Row],[preço unitário]]*tbl_ent_agos[[#This Row],[Qtd]],"")</f>
        <v/>
      </c>
      <c r="E34" s="88"/>
      <c r="F34" s="98"/>
      <c r="G34" s="98"/>
      <c r="H34" s="100" t="str">
        <f>IFERROR(VLOOKUP(tbl_ven_agos[[#This Row],[Produto]],produtos,5,0),"")</f>
        <v/>
      </c>
      <c r="I34" s="101" t="str">
        <f>IFERROR(tbl_ven_agos[[#This Row],[preço unitário]]*tbl_ven_agos[[#This Row],[Qtd]],"")</f>
        <v/>
      </c>
      <c r="J34" s="88"/>
      <c r="M34" s="90"/>
    </row>
    <row r="35" spans="1:13" x14ac:dyDescent="0.3">
      <c r="A35" s="98"/>
      <c r="B35" s="99"/>
      <c r="C35" s="100" t="str">
        <f>IFERROR(VLOOKUP(tbl_ent_agos[[#This Row],[Produto]],produtos,3,0),"")</f>
        <v/>
      </c>
      <c r="D35" s="101" t="str">
        <f>IFERROR(tbl_ent_agos[[#This Row],[preço unitário]]*tbl_ent_agos[[#This Row],[Qtd]],"")</f>
        <v/>
      </c>
      <c r="E35" s="88"/>
      <c r="F35" s="98"/>
      <c r="G35" s="98"/>
      <c r="H35" s="100" t="str">
        <f>IFERROR(VLOOKUP(tbl_ven_agos[[#This Row],[Produto]],produtos,5,0),"")</f>
        <v/>
      </c>
      <c r="I35" s="101" t="str">
        <f>IFERROR(tbl_ven_agos[[#This Row],[preço unitário]]*tbl_ven_agos[[#This Row],[Qtd]],"")</f>
        <v/>
      </c>
      <c r="J35" s="88"/>
      <c r="M35" s="90"/>
    </row>
    <row r="36" spans="1:13" x14ac:dyDescent="0.3">
      <c r="A36" s="98"/>
      <c r="B36" s="99"/>
      <c r="C36" s="100" t="str">
        <f>IFERROR(VLOOKUP(tbl_ent_agos[[#This Row],[Produto]],produtos,3,0),"")</f>
        <v/>
      </c>
      <c r="D36" s="101" t="str">
        <f>IFERROR(tbl_ent_agos[[#This Row],[preço unitário]]*tbl_ent_agos[[#This Row],[Qtd]],"")</f>
        <v/>
      </c>
      <c r="E36" s="88"/>
      <c r="F36" s="98"/>
      <c r="G36" s="98"/>
      <c r="H36" s="100" t="str">
        <f>IFERROR(VLOOKUP(tbl_ven_agos[[#This Row],[Produto]],produtos,5,0),"")</f>
        <v/>
      </c>
      <c r="I36" s="101" t="str">
        <f>IFERROR(tbl_ven_agos[[#This Row],[preço unitário]]*tbl_ven_agos[[#This Row],[Qtd]],"")</f>
        <v/>
      </c>
      <c r="J36" s="88"/>
      <c r="M36" s="90"/>
    </row>
    <row r="37" spans="1:13" x14ac:dyDescent="0.3">
      <c r="A37" s="98"/>
      <c r="B37" s="99"/>
      <c r="C37" s="100" t="str">
        <f>IFERROR(VLOOKUP(tbl_ent_agos[[#This Row],[Produto]],produtos,3,0),"")</f>
        <v/>
      </c>
      <c r="D37" s="101" t="str">
        <f>IFERROR(tbl_ent_agos[[#This Row],[preço unitário]]*tbl_ent_agos[[#This Row],[Qtd]],"")</f>
        <v/>
      </c>
      <c r="E37" s="88"/>
      <c r="F37" s="98"/>
      <c r="G37" s="98"/>
      <c r="H37" s="100" t="str">
        <f>IFERROR(VLOOKUP(tbl_ven_agos[[#This Row],[Produto]],produtos,5,0),"")</f>
        <v/>
      </c>
      <c r="I37" s="101" t="str">
        <f>IFERROR(tbl_ven_agos[[#This Row],[preço unitário]]*tbl_ven_agos[[#This Row],[Qtd]],"")</f>
        <v/>
      </c>
      <c r="J37" s="88"/>
      <c r="M37" s="90"/>
    </row>
    <row r="38" spans="1:13" x14ac:dyDescent="0.3">
      <c r="A38" s="98"/>
      <c r="B38" s="99"/>
      <c r="C38" s="100" t="str">
        <f>IFERROR(VLOOKUP(tbl_ent_agos[[#This Row],[Produto]],produtos,3,0),"")</f>
        <v/>
      </c>
      <c r="D38" s="101" t="str">
        <f>IFERROR(tbl_ent_agos[[#This Row],[preço unitário]]*tbl_ent_agos[[#This Row],[Qtd]],"")</f>
        <v/>
      </c>
      <c r="E38" s="88"/>
      <c r="F38" s="98"/>
      <c r="G38" s="98"/>
      <c r="H38" s="100" t="str">
        <f>IFERROR(VLOOKUP(tbl_ven_agos[[#This Row],[Produto]],produtos,5,0),"")</f>
        <v/>
      </c>
      <c r="I38" s="101" t="str">
        <f>IFERROR(tbl_ven_agos[[#This Row],[preço unitário]]*tbl_ven_agos[[#This Row],[Qtd]],"")</f>
        <v/>
      </c>
      <c r="J38" s="88"/>
      <c r="M38" s="90"/>
    </row>
    <row r="39" spans="1:13" x14ac:dyDescent="0.3">
      <c r="A39" s="98"/>
      <c r="B39" s="99"/>
      <c r="C39" s="100" t="str">
        <f>IFERROR(VLOOKUP(tbl_ent_agos[[#This Row],[Produto]],produtos,3,0),"")</f>
        <v/>
      </c>
      <c r="D39" s="101" t="str">
        <f>IFERROR(tbl_ent_agos[[#This Row],[preço unitário]]*tbl_ent_agos[[#This Row],[Qtd]],"")</f>
        <v/>
      </c>
      <c r="E39" s="88"/>
      <c r="F39" s="98"/>
      <c r="G39" s="98"/>
      <c r="H39" s="100" t="str">
        <f>IFERROR(VLOOKUP(tbl_ven_agos[[#This Row],[Produto]],produtos,5,0),"")</f>
        <v/>
      </c>
      <c r="I39" s="101" t="str">
        <f>IFERROR(tbl_ven_agos[[#This Row],[preço unitário]]*tbl_ven_agos[[#This Row],[Qtd]],"")</f>
        <v/>
      </c>
      <c r="J39" s="88"/>
      <c r="M39" s="90"/>
    </row>
    <row r="40" spans="1:13" x14ac:dyDescent="0.3">
      <c r="A40" s="98"/>
      <c r="B40" s="99"/>
      <c r="C40" s="100" t="str">
        <f>IFERROR(VLOOKUP(tbl_ent_agos[[#This Row],[Produto]],produtos,3,0),"")</f>
        <v/>
      </c>
      <c r="D40" s="101" t="str">
        <f>IFERROR(tbl_ent_agos[[#This Row],[preço unitário]]*tbl_ent_agos[[#This Row],[Qtd]],"")</f>
        <v/>
      </c>
      <c r="F40" s="98"/>
      <c r="G40" s="98"/>
      <c r="H40" s="100" t="str">
        <f>IFERROR(VLOOKUP(tbl_ven_agos[[#This Row],[Produto]],produtos,5,0),"")</f>
        <v/>
      </c>
      <c r="I40" s="101" t="str">
        <f>IFERROR(tbl_ven_agos[[#This Row],[preço unitário]]*tbl_ven_agos[[#This Row],[Qtd]],"")</f>
        <v/>
      </c>
      <c r="M40" s="90"/>
    </row>
    <row r="41" spans="1:13" x14ac:dyDescent="0.3">
      <c r="A41" s="98"/>
      <c r="B41" s="99"/>
      <c r="C41" s="100" t="str">
        <f>IFERROR(VLOOKUP(tbl_ent_agos[[#This Row],[Produto]],produtos,3,0),"")</f>
        <v/>
      </c>
      <c r="D41" s="101" t="str">
        <f>IFERROR(tbl_ent_agos[[#This Row],[preço unitário]]*tbl_ent_agos[[#This Row],[Qtd]],"")</f>
        <v/>
      </c>
      <c r="F41" s="98"/>
      <c r="G41" s="98"/>
      <c r="H41" s="100" t="str">
        <f>IFERROR(VLOOKUP(tbl_ven_agos[[#This Row],[Produto]],produtos,5,0),"")</f>
        <v/>
      </c>
      <c r="I41" s="101" t="str">
        <f>IFERROR(tbl_ven_agos[[#This Row],[preço unitário]]*tbl_ven_agos[[#This Row],[Qtd]],"")</f>
        <v/>
      </c>
      <c r="M41" s="90"/>
    </row>
    <row r="42" spans="1:13" x14ac:dyDescent="0.3">
      <c r="A42" s="98"/>
      <c r="B42" s="99"/>
      <c r="C42" s="100" t="str">
        <f>IFERROR(VLOOKUP(tbl_ent_agos[[#This Row],[Produto]],produtos,3,0),"")</f>
        <v/>
      </c>
      <c r="D42" s="101" t="str">
        <f>IFERROR(tbl_ent_agos[[#This Row],[preço unitário]]*tbl_ent_agos[[#This Row],[Qtd]],"")</f>
        <v/>
      </c>
      <c r="F42" s="98"/>
      <c r="G42" s="98"/>
      <c r="H42" s="100" t="str">
        <f>IFERROR(VLOOKUP(tbl_ven_agos[[#This Row],[Produto]],produtos,5,0),"")</f>
        <v/>
      </c>
      <c r="I42" s="101" t="str">
        <f>IFERROR(tbl_ven_agos[[#This Row],[preço unitário]]*tbl_ven_agos[[#This Row],[Qtd]],"")</f>
        <v/>
      </c>
      <c r="M42" s="90"/>
    </row>
    <row r="43" spans="1:13" x14ac:dyDescent="0.3">
      <c r="A43" s="98"/>
      <c r="B43" s="99"/>
      <c r="C43" s="100" t="str">
        <f>IFERROR(VLOOKUP(tbl_ent_agos[[#This Row],[Produto]],produtos,3,0),"")</f>
        <v/>
      </c>
      <c r="D43" s="101" t="str">
        <f>IFERROR(tbl_ent_agos[[#This Row],[preço unitário]]*tbl_ent_agos[[#This Row],[Qtd]],"")</f>
        <v/>
      </c>
      <c r="F43" s="98"/>
      <c r="G43" s="98"/>
      <c r="H43" s="100" t="str">
        <f>IFERROR(VLOOKUP(tbl_ven_agos[[#This Row],[Produto]],produtos,5,0),"")</f>
        <v/>
      </c>
      <c r="I43" s="101" t="str">
        <f>IFERROR(tbl_ven_agos[[#This Row],[preço unitário]]*tbl_ven_agos[[#This Row],[Qtd]],"")</f>
        <v/>
      </c>
      <c r="M43" s="90"/>
    </row>
    <row r="44" spans="1:13" x14ac:dyDescent="0.3">
      <c r="A44" s="98"/>
      <c r="B44" s="99"/>
      <c r="C44" s="100" t="str">
        <f>IFERROR(VLOOKUP(tbl_ent_agos[[#This Row],[Produto]],produtos,3,0),"")</f>
        <v/>
      </c>
      <c r="D44" s="101" t="str">
        <f>IFERROR(tbl_ent_agos[[#This Row],[preço unitário]]*tbl_ent_agos[[#This Row],[Qtd]],"")</f>
        <v/>
      </c>
      <c r="F44" s="98"/>
      <c r="G44" s="98"/>
      <c r="H44" s="100" t="str">
        <f>IFERROR(VLOOKUP(tbl_ven_agos[[#This Row],[Produto]],produtos,5,0),"")</f>
        <v/>
      </c>
      <c r="I44" s="101" t="str">
        <f>IFERROR(tbl_ven_agos[[#This Row],[preço unitário]]*tbl_ven_agos[[#This Row],[Qtd]],"")</f>
        <v/>
      </c>
      <c r="M44" s="90"/>
    </row>
    <row r="45" spans="1:13" x14ac:dyDescent="0.3">
      <c r="A45" s="98"/>
      <c r="B45" s="99"/>
      <c r="C45" s="100" t="str">
        <f>IFERROR(VLOOKUP(tbl_ent_agos[[#This Row],[Produto]],produtos,3,0),"")</f>
        <v/>
      </c>
      <c r="D45" s="101" t="str">
        <f>IFERROR(tbl_ent_agos[[#This Row],[preço unitário]]*tbl_ent_agos[[#This Row],[Qtd]],"")</f>
        <v/>
      </c>
      <c r="F45" s="98"/>
      <c r="G45" s="98"/>
      <c r="H45" s="100" t="str">
        <f>IFERROR(VLOOKUP(tbl_ven_agos[[#This Row],[Produto]],produtos,5,0),"")</f>
        <v/>
      </c>
      <c r="I45" s="101" t="str">
        <f>IFERROR(tbl_ven_agos[[#This Row],[preço unitário]]*tbl_ven_agos[[#This Row],[Qtd]],"")</f>
        <v/>
      </c>
      <c r="M45" s="90"/>
    </row>
    <row r="46" spans="1:13" x14ac:dyDescent="0.3">
      <c r="A46" s="98"/>
      <c r="B46" s="99"/>
      <c r="C46" s="100" t="str">
        <f>IFERROR(VLOOKUP(tbl_ent_agos[[#This Row],[Produto]],produtos,3,0),"")</f>
        <v/>
      </c>
      <c r="D46" s="101" t="str">
        <f>IFERROR(tbl_ent_agos[[#This Row],[preço unitário]]*tbl_ent_agos[[#This Row],[Qtd]],"")</f>
        <v/>
      </c>
      <c r="F46" s="98"/>
      <c r="G46" s="98"/>
      <c r="H46" s="100" t="str">
        <f>IFERROR(VLOOKUP(tbl_ven_agos[[#This Row],[Produto]],produtos,5,0),"")</f>
        <v/>
      </c>
      <c r="I46" s="101" t="str">
        <f>IFERROR(tbl_ven_agos[[#This Row],[preço unitário]]*tbl_ven_agos[[#This Row],[Qtd]],"")</f>
        <v/>
      </c>
      <c r="M46" s="90"/>
    </row>
    <row r="47" spans="1:13" x14ac:dyDescent="0.3">
      <c r="A47" s="98"/>
      <c r="B47" s="99"/>
      <c r="C47" s="100" t="str">
        <f>IFERROR(VLOOKUP(tbl_ent_agos[[#This Row],[Produto]],produtos,3,0),"")</f>
        <v/>
      </c>
      <c r="D47" s="101" t="str">
        <f>IFERROR(tbl_ent_agos[[#This Row],[preço unitário]]*tbl_ent_agos[[#This Row],[Qtd]],"")</f>
        <v/>
      </c>
      <c r="F47" s="98"/>
      <c r="G47" s="98"/>
      <c r="H47" s="100" t="str">
        <f>IFERROR(VLOOKUP(tbl_ven_agos[[#This Row],[Produto]],produtos,5,0),"")</f>
        <v/>
      </c>
      <c r="I47" s="101" t="str">
        <f>IFERROR(tbl_ven_agos[[#This Row],[preço unitário]]*tbl_ven_agos[[#This Row],[Qtd]],"")</f>
        <v/>
      </c>
      <c r="M47" s="90"/>
    </row>
    <row r="48" spans="1:13" x14ac:dyDescent="0.3">
      <c r="A48" s="98"/>
      <c r="B48" s="99"/>
      <c r="C48" s="100" t="str">
        <f>IFERROR(VLOOKUP(tbl_ent_agos[[#This Row],[Produto]],produtos,3,0),"")</f>
        <v/>
      </c>
      <c r="D48" s="101" t="str">
        <f>IFERROR(tbl_ent_agos[[#This Row],[preço unitário]]*tbl_ent_agos[[#This Row],[Qtd]],"")</f>
        <v/>
      </c>
      <c r="F48" s="98"/>
      <c r="G48" s="98"/>
      <c r="H48" s="100" t="str">
        <f>IFERROR(VLOOKUP(tbl_ven_agos[[#This Row],[Produto]],produtos,5,0),"")</f>
        <v/>
      </c>
      <c r="I48" s="101" t="str">
        <f>IFERROR(tbl_ven_agos[[#This Row],[preço unitário]]*tbl_ven_agos[[#This Row],[Qtd]],"")</f>
        <v/>
      </c>
      <c r="M48" s="90"/>
    </row>
    <row r="49" spans="1:13" x14ac:dyDescent="0.3">
      <c r="A49" s="98"/>
      <c r="B49" s="99"/>
      <c r="C49" s="100" t="str">
        <f>IFERROR(VLOOKUP(tbl_ent_agos[[#This Row],[Produto]],produtos,3,0),"")</f>
        <v/>
      </c>
      <c r="D49" s="101" t="str">
        <f>IFERROR(tbl_ent_agos[[#This Row],[preço unitário]]*tbl_ent_agos[[#This Row],[Qtd]],"")</f>
        <v/>
      </c>
      <c r="F49" s="98"/>
      <c r="G49" s="98"/>
      <c r="H49" s="100" t="str">
        <f>IFERROR(VLOOKUP(tbl_ven_agos[[#This Row],[Produto]],produtos,5,0),"")</f>
        <v/>
      </c>
      <c r="I49" s="101" t="str">
        <f>IFERROR(tbl_ven_agos[[#This Row],[preço unitário]]*tbl_ven_agos[[#This Row],[Qtd]],"")</f>
        <v/>
      </c>
      <c r="M49" s="90"/>
    </row>
    <row r="50" spans="1:13" x14ac:dyDescent="0.3">
      <c r="A50" s="98"/>
      <c r="B50" s="99"/>
      <c r="C50" s="100" t="str">
        <f>IFERROR(VLOOKUP(tbl_ent_agos[[#This Row],[Produto]],produtos,3,0),"")</f>
        <v/>
      </c>
      <c r="D50" s="101" t="str">
        <f>IFERROR(tbl_ent_agos[[#This Row],[preço unitário]]*tbl_ent_agos[[#This Row],[Qtd]],"")</f>
        <v/>
      </c>
      <c r="F50" s="98"/>
      <c r="G50" s="98"/>
      <c r="H50" s="100" t="str">
        <f>IFERROR(VLOOKUP(tbl_ven_agos[[#This Row],[Produto]],produtos,5,0),"")</f>
        <v/>
      </c>
      <c r="I50" s="101" t="str">
        <f>IFERROR(tbl_ven_agos[[#This Row],[preço unitário]]*tbl_ven_agos[[#This Row],[Qtd]],"")</f>
        <v/>
      </c>
      <c r="M50" s="90"/>
    </row>
    <row r="51" spans="1:13" x14ac:dyDescent="0.3">
      <c r="A51" s="98"/>
      <c r="B51" s="99"/>
      <c r="C51" s="100" t="str">
        <f>IFERROR(VLOOKUP(tbl_ent_agos[[#This Row],[Produto]],produtos,3,0),"")</f>
        <v/>
      </c>
      <c r="D51" s="101" t="str">
        <f>IFERROR(tbl_ent_agos[[#This Row],[preço unitário]]*tbl_ent_agos[[#This Row],[Qtd]],"")</f>
        <v/>
      </c>
      <c r="F51" s="98"/>
      <c r="G51" s="98"/>
      <c r="H51" s="100" t="str">
        <f>IFERROR(VLOOKUP(tbl_ven_agos[[#This Row],[Produto]],produtos,5,0),"")</f>
        <v/>
      </c>
      <c r="I51" s="101" t="str">
        <f>IFERROR(tbl_ven_agos[[#This Row],[preço unitário]]*tbl_ven_agos[[#This Row],[Qtd]],"")</f>
        <v/>
      </c>
      <c r="M51" s="90"/>
    </row>
    <row r="52" spans="1:13" x14ac:dyDescent="0.3">
      <c r="A52" s="98"/>
      <c r="B52" s="99"/>
      <c r="C52" s="100" t="str">
        <f>IFERROR(VLOOKUP(tbl_ent_agos[[#This Row],[Produto]],produtos,3,0),"")</f>
        <v/>
      </c>
      <c r="D52" s="101" t="str">
        <f>IFERROR(tbl_ent_agos[[#This Row],[preço unitário]]*tbl_ent_agos[[#This Row],[Qtd]],"")</f>
        <v/>
      </c>
      <c r="F52" s="98"/>
      <c r="G52" s="98"/>
      <c r="H52" s="100" t="str">
        <f>IFERROR(VLOOKUP(tbl_ven_agos[[#This Row],[Produto]],produtos,5,0),"")</f>
        <v/>
      </c>
      <c r="I52" s="101" t="str">
        <f>IFERROR(tbl_ven_agos[[#This Row],[preço unitário]]*tbl_ven_agos[[#This Row],[Qtd]],"")</f>
        <v/>
      </c>
      <c r="M52" s="90"/>
    </row>
    <row r="53" spans="1:13" x14ac:dyDescent="0.3">
      <c r="A53" s="98"/>
      <c r="B53" s="99"/>
      <c r="C53" s="100" t="str">
        <f>IFERROR(VLOOKUP(tbl_ent_agos[[#This Row],[Produto]],produtos,3,0),"")</f>
        <v/>
      </c>
      <c r="D53" s="101" t="str">
        <f>IFERROR(tbl_ent_agos[[#This Row],[preço unitário]]*tbl_ent_agos[[#This Row],[Qtd]],"")</f>
        <v/>
      </c>
      <c r="F53" s="98"/>
      <c r="G53" s="98"/>
      <c r="H53" s="100" t="str">
        <f>IFERROR(VLOOKUP(tbl_ven_agos[[#This Row],[Produto]],produtos,5,0),"")</f>
        <v/>
      </c>
      <c r="I53" s="101" t="str">
        <f>IFERROR(tbl_ven_agos[[#This Row],[preço unitário]]*tbl_ven_agos[[#This Row],[Qtd]],"")</f>
        <v/>
      </c>
      <c r="M53" s="90"/>
    </row>
    <row r="54" spans="1:13" x14ac:dyDescent="0.3">
      <c r="A54" s="98"/>
      <c r="B54" s="99"/>
      <c r="C54" s="100" t="str">
        <f>IFERROR(VLOOKUP(tbl_ent_agos[[#This Row],[Produto]],produtos,3,0),"")</f>
        <v/>
      </c>
      <c r="D54" s="101" t="str">
        <f>IFERROR(tbl_ent_agos[[#This Row],[preço unitário]]*tbl_ent_agos[[#This Row],[Qtd]],"")</f>
        <v/>
      </c>
      <c r="F54" s="98"/>
      <c r="G54" s="98"/>
      <c r="H54" s="100" t="str">
        <f>IFERROR(VLOOKUP(tbl_ven_agos[[#This Row],[Produto]],produtos,5,0),"")</f>
        <v/>
      </c>
      <c r="I54" s="101" t="str">
        <f>IFERROR(tbl_ven_agos[[#This Row],[preço unitário]]*tbl_ven_agos[[#This Row],[Qtd]],"")</f>
        <v/>
      </c>
      <c r="M54" s="90"/>
    </row>
    <row r="55" spans="1:13" x14ac:dyDescent="0.3">
      <c r="A55" s="98"/>
      <c r="B55" s="99"/>
      <c r="C55" s="100" t="str">
        <f>IFERROR(VLOOKUP(tbl_ent_agos[[#This Row],[Produto]],produtos,3,0),"")</f>
        <v/>
      </c>
      <c r="D55" s="101" t="str">
        <f>IFERROR(tbl_ent_agos[[#This Row],[preço unitário]]*tbl_ent_agos[[#This Row],[Qtd]],"")</f>
        <v/>
      </c>
      <c r="F55" s="98"/>
      <c r="G55" s="98"/>
      <c r="H55" s="100" t="str">
        <f>IFERROR(VLOOKUP(tbl_ven_agos[[#This Row],[Produto]],produtos,5,0),"")</f>
        <v/>
      </c>
      <c r="I55" s="101" t="str">
        <f>IFERROR(tbl_ven_agos[[#This Row],[preço unitário]]*tbl_ven_agos[[#This Row],[Qtd]],"")</f>
        <v/>
      </c>
      <c r="M55" s="90"/>
    </row>
    <row r="56" spans="1:13" x14ac:dyDescent="0.3">
      <c r="A56" s="98"/>
      <c r="B56" s="99"/>
      <c r="C56" s="100" t="str">
        <f>IFERROR(VLOOKUP(tbl_ent_agos[[#This Row],[Produto]],produtos,3,0),"")</f>
        <v/>
      </c>
      <c r="D56" s="101" t="str">
        <f>IFERROR(tbl_ent_agos[[#This Row],[preço unitário]]*tbl_ent_agos[[#This Row],[Qtd]],"")</f>
        <v/>
      </c>
      <c r="F56" s="98"/>
      <c r="G56" s="98"/>
      <c r="H56" s="100" t="str">
        <f>IFERROR(VLOOKUP(tbl_ven_agos[[#This Row],[Produto]],produtos,5,0),"")</f>
        <v/>
      </c>
      <c r="I56" s="101" t="str">
        <f>IFERROR(tbl_ven_agos[[#This Row],[preço unitário]]*tbl_ven_agos[[#This Row],[Qtd]],"")</f>
        <v/>
      </c>
      <c r="M56" s="90"/>
    </row>
    <row r="57" spans="1:13" x14ac:dyDescent="0.3">
      <c r="A57" s="98"/>
      <c r="B57" s="99"/>
      <c r="C57" s="100" t="str">
        <f>IFERROR(VLOOKUP(tbl_ent_agos[[#This Row],[Produto]],produtos,3,0),"")</f>
        <v/>
      </c>
      <c r="D57" s="101" t="str">
        <f>IFERROR(tbl_ent_agos[[#This Row],[preço unitário]]*tbl_ent_agos[[#This Row],[Qtd]],"")</f>
        <v/>
      </c>
      <c r="F57" s="98"/>
      <c r="G57" s="98"/>
      <c r="H57" s="100" t="str">
        <f>IFERROR(VLOOKUP(tbl_ven_agos[[#This Row],[Produto]],produtos,5,0),"")</f>
        <v/>
      </c>
      <c r="I57" s="101" t="str">
        <f>IFERROR(tbl_ven_agos[[#This Row],[preço unitário]]*tbl_ven_agos[[#This Row],[Qtd]],"")</f>
        <v/>
      </c>
      <c r="M57" s="90"/>
    </row>
    <row r="58" spans="1:13" x14ac:dyDescent="0.3">
      <c r="A58" s="98"/>
      <c r="B58" s="99"/>
      <c r="C58" s="100" t="str">
        <f>IFERROR(VLOOKUP(tbl_ent_agos[[#This Row],[Produto]],produtos,3,0),"")</f>
        <v/>
      </c>
      <c r="D58" s="101" t="str">
        <f>IFERROR(tbl_ent_agos[[#This Row],[preço unitário]]*tbl_ent_agos[[#This Row],[Qtd]],"")</f>
        <v/>
      </c>
      <c r="F58" s="98"/>
      <c r="G58" s="98"/>
      <c r="H58" s="100" t="str">
        <f>IFERROR(VLOOKUP(tbl_ven_agos[[#This Row],[Produto]],produtos,5,0),"")</f>
        <v/>
      </c>
      <c r="I58" s="101" t="str">
        <f>IFERROR(tbl_ven_agos[[#This Row],[preço unitário]]*tbl_ven_agos[[#This Row],[Qtd]],"")</f>
        <v/>
      </c>
      <c r="M58" s="90"/>
    </row>
    <row r="59" spans="1:13" x14ac:dyDescent="0.3">
      <c r="A59" s="98"/>
      <c r="B59" s="99"/>
      <c r="C59" s="100" t="str">
        <f>IFERROR(VLOOKUP(tbl_ent_agos[[#This Row],[Produto]],produtos,3,0),"")</f>
        <v/>
      </c>
      <c r="D59" s="101" t="str">
        <f>IFERROR(tbl_ent_agos[[#This Row],[preço unitário]]*tbl_ent_agos[[#This Row],[Qtd]],"")</f>
        <v/>
      </c>
      <c r="F59" s="98"/>
      <c r="G59" s="98"/>
      <c r="H59" s="100" t="str">
        <f>IFERROR(VLOOKUP(tbl_ven_agos[[#This Row],[Produto]],produtos,5,0),"")</f>
        <v/>
      </c>
      <c r="I59" s="101" t="str">
        <f>IFERROR(tbl_ven_agos[[#This Row],[preço unitário]]*tbl_ven_agos[[#This Row],[Qtd]],"")</f>
        <v/>
      </c>
      <c r="M59" s="90"/>
    </row>
    <row r="60" spans="1:13" x14ac:dyDescent="0.3">
      <c r="A60" s="98"/>
      <c r="B60" s="99"/>
      <c r="C60" s="100" t="str">
        <f>IFERROR(VLOOKUP(tbl_ent_agos[[#This Row],[Produto]],produtos,3,0),"")</f>
        <v/>
      </c>
      <c r="D60" s="101" t="str">
        <f>IFERROR(tbl_ent_agos[[#This Row],[preço unitário]]*tbl_ent_agos[[#This Row],[Qtd]],"")</f>
        <v/>
      </c>
      <c r="F60" s="98"/>
      <c r="G60" s="98"/>
      <c r="H60" s="100" t="str">
        <f>IFERROR(VLOOKUP(tbl_ven_agos[[#This Row],[Produto]],produtos,5,0),"")</f>
        <v/>
      </c>
      <c r="I60" s="101" t="str">
        <f>IFERROR(tbl_ven_agos[[#This Row],[preço unitário]]*tbl_ven_agos[[#This Row],[Qtd]],"")</f>
        <v/>
      </c>
      <c r="M60" s="90"/>
    </row>
    <row r="61" spans="1:13" x14ac:dyDescent="0.3">
      <c r="A61" s="98"/>
      <c r="B61" s="99"/>
      <c r="C61" s="100" t="str">
        <f>IFERROR(VLOOKUP(tbl_ent_agos[[#This Row],[Produto]],produtos,3,0),"")</f>
        <v/>
      </c>
      <c r="D61" s="101" t="str">
        <f>IFERROR(tbl_ent_agos[[#This Row],[preço unitário]]*tbl_ent_agos[[#This Row],[Qtd]],"")</f>
        <v/>
      </c>
      <c r="F61" s="98"/>
      <c r="G61" s="98"/>
      <c r="H61" s="100" t="str">
        <f>IFERROR(VLOOKUP(tbl_ven_agos[[#This Row],[Produto]],produtos,5,0),"")</f>
        <v/>
      </c>
      <c r="I61" s="101" t="str">
        <f>IFERROR(tbl_ven_agos[[#This Row],[preço unitário]]*tbl_ven_agos[[#This Row],[Qtd]],"")</f>
        <v/>
      </c>
      <c r="M61" s="90"/>
    </row>
    <row r="62" spans="1:13" x14ac:dyDescent="0.3">
      <c r="A62" s="98"/>
      <c r="B62" s="99"/>
      <c r="C62" s="100" t="str">
        <f>IFERROR(VLOOKUP(tbl_ent_agos[[#This Row],[Produto]],produtos,3,0),"")</f>
        <v/>
      </c>
      <c r="D62" s="101" t="str">
        <f>IFERROR(tbl_ent_agos[[#This Row],[preço unitário]]*tbl_ent_agos[[#This Row],[Qtd]],"")</f>
        <v/>
      </c>
      <c r="F62" s="98"/>
      <c r="G62" s="98"/>
      <c r="H62" s="100" t="str">
        <f>IFERROR(VLOOKUP(tbl_ven_agos[[#This Row],[Produto]],produtos,5,0),"")</f>
        <v/>
      </c>
      <c r="I62" s="101" t="str">
        <f>IFERROR(tbl_ven_agos[[#This Row],[preço unitário]]*tbl_ven_agos[[#This Row],[Qtd]],"")</f>
        <v/>
      </c>
      <c r="M62" s="90"/>
    </row>
    <row r="63" spans="1:13" x14ac:dyDescent="0.3">
      <c r="A63" s="98"/>
      <c r="B63" s="99"/>
      <c r="C63" s="100" t="str">
        <f>IFERROR(VLOOKUP(tbl_ent_agos[[#This Row],[Produto]],produtos,3,0),"")</f>
        <v/>
      </c>
      <c r="D63" s="101" t="str">
        <f>IFERROR(tbl_ent_agos[[#This Row],[preço unitário]]*tbl_ent_agos[[#This Row],[Qtd]],"")</f>
        <v/>
      </c>
      <c r="F63" s="98"/>
      <c r="G63" s="98"/>
      <c r="H63" s="100" t="str">
        <f>IFERROR(VLOOKUP(tbl_ven_agos[[#This Row],[Produto]],produtos,5,0),"")</f>
        <v/>
      </c>
      <c r="I63" s="101" t="str">
        <f>IFERROR(tbl_ven_agos[[#This Row],[preço unitário]]*tbl_ven_agos[[#This Row],[Qtd]],"")</f>
        <v/>
      </c>
      <c r="M63" s="90"/>
    </row>
    <row r="64" spans="1:13" x14ac:dyDescent="0.3">
      <c r="A64" s="98"/>
      <c r="B64" s="99"/>
      <c r="C64" s="100" t="str">
        <f>IFERROR(VLOOKUP(tbl_ent_agos[[#This Row],[Produto]],produtos,3,0),"")</f>
        <v/>
      </c>
      <c r="D64" s="101" t="str">
        <f>IFERROR(tbl_ent_agos[[#This Row],[preço unitário]]*tbl_ent_agos[[#This Row],[Qtd]],"")</f>
        <v/>
      </c>
      <c r="F64" s="98"/>
      <c r="G64" s="98"/>
      <c r="H64" s="100" t="str">
        <f>IFERROR(VLOOKUP(tbl_ven_agos[[#This Row],[Produto]],produtos,5,0),"")</f>
        <v/>
      </c>
      <c r="I64" s="101" t="str">
        <f>IFERROR(tbl_ven_agos[[#This Row],[preço unitário]]*tbl_ven_agos[[#This Row],[Qtd]],"")</f>
        <v/>
      </c>
      <c r="M64" s="90"/>
    </row>
    <row r="65" spans="1:13" x14ac:dyDescent="0.3">
      <c r="A65" s="98"/>
      <c r="B65" s="99"/>
      <c r="C65" s="100" t="str">
        <f>IFERROR(VLOOKUP(tbl_ent_agos[[#This Row],[Produto]],produtos,3,0),"")</f>
        <v/>
      </c>
      <c r="D65" s="101" t="str">
        <f>IFERROR(tbl_ent_agos[[#This Row],[preço unitário]]*tbl_ent_agos[[#This Row],[Qtd]],"")</f>
        <v/>
      </c>
      <c r="F65" s="98"/>
      <c r="G65" s="98"/>
      <c r="H65" s="100" t="str">
        <f>IFERROR(VLOOKUP(tbl_ven_agos[[#This Row],[Produto]],produtos,5,0),"")</f>
        <v/>
      </c>
      <c r="I65" s="101" t="str">
        <f>IFERROR(tbl_ven_agos[[#This Row],[preço unitário]]*tbl_ven_agos[[#This Row],[Qtd]],"")</f>
        <v/>
      </c>
      <c r="M65" s="90"/>
    </row>
    <row r="66" spans="1:13" x14ac:dyDescent="0.3">
      <c r="A66" s="98"/>
      <c r="B66" s="99"/>
      <c r="C66" s="100" t="str">
        <f>IFERROR(VLOOKUP(tbl_ent_agos[[#This Row],[Produto]],produtos,3,0),"")</f>
        <v/>
      </c>
      <c r="D66" s="101" t="str">
        <f>IFERROR(tbl_ent_agos[[#This Row],[preço unitário]]*tbl_ent_agos[[#This Row],[Qtd]],"")</f>
        <v/>
      </c>
      <c r="F66" s="98"/>
      <c r="G66" s="98"/>
      <c r="H66" s="100" t="str">
        <f>IFERROR(VLOOKUP(tbl_ven_agos[[#This Row],[Produto]],produtos,5,0),"")</f>
        <v/>
      </c>
      <c r="I66" s="101" t="str">
        <f>IFERROR(tbl_ven_agos[[#This Row],[preço unitário]]*tbl_ven_agos[[#This Row],[Qtd]],"")</f>
        <v/>
      </c>
      <c r="M66" s="90"/>
    </row>
    <row r="67" spans="1:13" x14ac:dyDescent="0.3">
      <c r="A67" s="98"/>
      <c r="B67" s="99"/>
      <c r="C67" s="100" t="str">
        <f>IFERROR(VLOOKUP(tbl_ent_agos[[#This Row],[Produto]],produtos,3,0),"")</f>
        <v/>
      </c>
      <c r="D67" s="101" t="str">
        <f>IFERROR(tbl_ent_agos[[#This Row],[preço unitário]]*tbl_ent_agos[[#This Row],[Qtd]],"")</f>
        <v/>
      </c>
      <c r="F67" s="98"/>
      <c r="G67" s="98"/>
      <c r="H67" s="100" t="str">
        <f>IFERROR(VLOOKUP(tbl_ven_agos[[#This Row],[Produto]],produtos,5,0),"")</f>
        <v/>
      </c>
      <c r="I67" s="101" t="str">
        <f>IFERROR(tbl_ven_agos[[#This Row],[preço unitário]]*tbl_ven_agos[[#This Row],[Qtd]],"")</f>
        <v/>
      </c>
      <c r="M67" s="90"/>
    </row>
    <row r="68" spans="1:13" x14ac:dyDescent="0.3">
      <c r="A68" s="98"/>
      <c r="B68" s="99"/>
      <c r="C68" s="100" t="str">
        <f>IFERROR(VLOOKUP(tbl_ent_agos[[#This Row],[Produto]],produtos,3,0),"")</f>
        <v/>
      </c>
      <c r="D68" s="101" t="str">
        <f>IFERROR(tbl_ent_agos[[#This Row],[preço unitário]]*tbl_ent_agos[[#This Row],[Qtd]],"")</f>
        <v/>
      </c>
      <c r="F68" s="98"/>
      <c r="G68" s="98"/>
      <c r="H68" s="100" t="str">
        <f>IFERROR(VLOOKUP(tbl_ven_agos[[#This Row],[Produto]],produtos,5,0),"")</f>
        <v/>
      </c>
      <c r="I68" s="101" t="str">
        <f>IFERROR(tbl_ven_agos[[#This Row],[preço unitário]]*tbl_ven_agos[[#This Row],[Qtd]],"")</f>
        <v/>
      </c>
      <c r="M68" s="90"/>
    </row>
    <row r="69" spans="1:13" x14ac:dyDescent="0.3">
      <c r="A69" s="98"/>
      <c r="B69" s="99"/>
      <c r="C69" s="100" t="str">
        <f>IFERROR(VLOOKUP(tbl_ent_agos[[#This Row],[Produto]],produtos,3,0),"")</f>
        <v/>
      </c>
      <c r="D69" s="101" t="str">
        <f>IFERROR(tbl_ent_agos[[#This Row],[preço unitário]]*tbl_ent_agos[[#This Row],[Qtd]],"")</f>
        <v/>
      </c>
      <c r="F69" s="98"/>
      <c r="G69" s="98"/>
      <c r="H69" s="100" t="str">
        <f>IFERROR(VLOOKUP(tbl_ven_agos[[#This Row],[Produto]],produtos,5,0),"")</f>
        <v/>
      </c>
      <c r="I69" s="101" t="str">
        <f>IFERROR(tbl_ven_agos[[#This Row],[preço unitário]]*tbl_ven_agos[[#This Row],[Qtd]],"")</f>
        <v/>
      </c>
      <c r="M69" s="90"/>
    </row>
    <row r="70" spans="1:13" x14ac:dyDescent="0.3">
      <c r="A70" s="98"/>
      <c r="B70" s="99"/>
      <c r="C70" s="100" t="str">
        <f>IFERROR(VLOOKUP(tbl_ent_agos[[#This Row],[Produto]],produtos,3,0),"")</f>
        <v/>
      </c>
      <c r="D70" s="101" t="str">
        <f>IFERROR(tbl_ent_agos[[#This Row],[preço unitário]]*tbl_ent_agos[[#This Row],[Qtd]],"")</f>
        <v/>
      </c>
      <c r="F70" s="98"/>
      <c r="G70" s="98"/>
      <c r="H70" s="100" t="str">
        <f>IFERROR(VLOOKUP(tbl_ven_agos[[#This Row],[Produto]],produtos,5,0),"")</f>
        <v/>
      </c>
      <c r="I70" s="101" t="str">
        <f>IFERROR(tbl_ven_agos[[#This Row],[preço unitário]]*tbl_ven_agos[[#This Row],[Qtd]],"")</f>
        <v/>
      </c>
      <c r="M70" s="90"/>
    </row>
    <row r="71" spans="1:13" x14ac:dyDescent="0.3">
      <c r="A71" s="98"/>
      <c r="B71" s="99"/>
      <c r="C71" s="100" t="str">
        <f>IFERROR(VLOOKUP(tbl_ent_agos[[#This Row],[Produto]],produtos,3,0),"")</f>
        <v/>
      </c>
      <c r="D71" s="101" t="str">
        <f>IFERROR(tbl_ent_agos[[#This Row],[preço unitário]]*tbl_ent_agos[[#This Row],[Qtd]],"")</f>
        <v/>
      </c>
      <c r="F71" s="98"/>
      <c r="G71" s="98"/>
      <c r="H71" s="100" t="str">
        <f>IFERROR(VLOOKUP(tbl_ven_agos[[#This Row],[Produto]],produtos,5,0),"")</f>
        <v/>
      </c>
      <c r="I71" s="101" t="str">
        <f>IFERROR(tbl_ven_agos[[#This Row],[preço unitário]]*tbl_ven_agos[[#This Row],[Qtd]],"")</f>
        <v/>
      </c>
      <c r="M71" s="90"/>
    </row>
    <row r="72" spans="1:13" x14ac:dyDescent="0.3">
      <c r="A72" s="98"/>
      <c r="B72" s="99"/>
      <c r="C72" s="100" t="str">
        <f>IFERROR(VLOOKUP(tbl_ent_agos[[#This Row],[Produto]],produtos,3,0),"")</f>
        <v/>
      </c>
      <c r="D72" s="101" t="str">
        <f>IFERROR(tbl_ent_agos[[#This Row],[preço unitário]]*tbl_ent_agos[[#This Row],[Qtd]],"")</f>
        <v/>
      </c>
      <c r="F72" s="98"/>
      <c r="G72" s="98"/>
      <c r="H72" s="100" t="str">
        <f>IFERROR(VLOOKUP(tbl_ven_agos[[#This Row],[Produto]],produtos,5,0),"")</f>
        <v/>
      </c>
      <c r="I72" s="101" t="str">
        <f>IFERROR(tbl_ven_agos[[#This Row],[preço unitário]]*tbl_ven_agos[[#This Row],[Qtd]],"")</f>
        <v/>
      </c>
      <c r="M72" s="90"/>
    </row>
    <row r="73" spans="1:13" x14ac:dyDescent="0.3">
      <c r="A73" s="98"/>
      <c r="B73" s="99"/>
      <c r="C73" s="100" t="str">
        <f>IFERROR(VLOOKUP(tbl_ent_agos[[#This Row],[Produto]],produtos,3,0),"")</f>
        <v/>
      </c>
      <c r="D73" s="101" t="str">
        <f>IFERROR(tbl_ent_agos[[#This Row],[preço unitário]]*tbl_ent_agos[[#This Row],[Qtd]],"")</f>
        <v/>
      </c>
      <c r="F73" s="98"/>
      <c r="G73" s="98"/>
      <c r="H73" s="100" t="str">
        <f>IFERROR(VLOOKUP(tbl_ven_agos[[#This Row],[Produto]],produtos,5,0),"")</f>
        <v/>
      </c>
      <c r="I73" s="101" t="str">
        <f>IFERROR(tbl_ven_agos[[#This Row],[preço unitário]]*tbl_ven_agos[[#This Row],[Qtd]],"")</f>
        <v/>
      </c>
      <c r="M73" s="90"/>
    </row>
    <row r="74" spans="1:13" x14ac:dyDescent="0.3">
      <c r="A74" s="98"/>
      <c r="B74" s="99"/>
      <c r="C74" s="100" t="str">
        <f>IFERROR(VLOOKUP(tbl_ent_agos[[#This Row],[Produto]],produtos,3,0),"")</f>
        <v/>
      </c>
      <c r="D74" s="101" t="str">
        <f>IFERROR(tbl_ent_agos[[#This Row],[preço unitário]]*tbl_ent_agos[[#This Row],[Qtd]],"")</f>
        <v/>
      </c>
      <c r="F74" s="98"/>
      <c r="G74" s="98"/>
      <c r="H74" s="100" t="str">
        <f>IFERROR(VLOOKUP(tbl_ven_agos[[#This Row],[Produto]],produtos,5,0),"")</f>
        <v/>
      </c>
      <c r="I74" s="101" t="str">
        <f>IFERROR(tbl_ven_agos[[#This Row],[preço unitário]]*tbl_ven_agos[[#This Row],[Qtd]],"")</f>
        <v/>
      </c>
      <c r="M74" s="90"/>
    </row>
    <row r="75" spans="1:13" x14ac:dyDescent="0.3">
      <c r="A75" s="98"/>
      <c r="B75" s="99"/>
      <c r="C75" s="100" t="str">
        <f>IFERROR(VLOOKUP(tbl_ent_agos[[#This Row],[Produto]],produtos,3,0),"")</f>
        <v/>
      </c>
      <c r="D75" s="101" t="str">
        <f>IFERROR(tbl_ent_agos[[#This Row],[preço unitário]]*tbl_ent_agos[[#This Row],[Qtd]],"")</f>
        <v/>
      </c>
      <c r="F75" s="98"/>
      <c r="G75" s="98"/>
      <c r="H75" s="100" t="str">
        <f>IFERROR(VLOOKUP(tbl_ven_agos[[#This Row],[Produto]],produtos,5,0),"")</f>
        <v/>
      </c>
      <c r="I75" s="101" t="str">
        <f>IFERROR(tbl_ven_agos[[#This Row],[preço unitário]]*tbl_ven_agos[[#This Row],[Qtd]],"")</f>
        <v/>
      </c>
      <c r="M75" s="90"/>
    </row>
    <row r="76" spans="1:13" x14ac:dyDescent="0.3">
      <c r="A76" s="98"/>
      <c r="B76" s="99"/>
      <c r="C76" s="100" t="str">
        <f>IFERROR(VLOOKUP(tbl_ent_agos[[#This Row],[Produto]],produtos,3,0),"")</f>
        <v/>
      </c>
      <c r="D76" s="101" t="str">
        <f>IFERROR(tbl_ent_agos[[#This Row],[preço unitário]]*tbl_ent_agos[[#This Row],[Qtd]],"")</f>
        <v/>
      </c>
      <c r="F76" s="98"/>
      <c r="G76" s="98"/>
      <c r="H76" s="100" t="str">
        <f>IFERROR(VLOOKUP(tbl_ven_agos[[#This Row],[Produto]],produtos,5,0),"")</f>
        <v/>
      </c>
      <c r="I76" s="101" t="str">
        <f>IFERROR(tbl_ven_agos[[#This Row],[preço unitário]]*tbl_ven_agos[[#This Row],[Qtd]],"")</f>
        <v/>
      </c>
      <c r="M76" s="90"/>
    </row>
    <row r="77" spans="1:13" x14ac:dyDescent="0.3">
      <c r="A77" s="98"/>
      <c r="B77" s="99"/>
      <c r="C77" s="100" t="str">
        <f>IFERROR(VLOOKUP(tbl_ent_agos[[#This Row],[Produto]],produtos,3,0),"")</f>
        <v/>
      </c>
      <c r="D77" s="101" t="str">
        <f>IFERROR(tbl_ent_agos[[#This Row],[preço unitário]]*tbl_ent_agos[[#This Row],[Qtd]],"")</f>
        <v/>
      </c>
      <c r="F77" s="98"/>
      <c r="G77" s="98"/>
      <c r="H77" s="100" t="str">
        <f>IFERROR(VLOOKUP(tbl_ven_agos[[#This Row],[Produto]],produtos,5,0),"")</f>
        <v/>
      </c>
      <c r="I77" s="101" t="str">
        <f>IFERROR(tbl_ven_agos[[#This Row],[preço unitário]]*tbl_ven_agos[[#This Row],[Qtd]],"")</f>
        <v/>
      </c>
      <c r="M77" s="90"/>
    </row>
    <row r="78" spans="1:13" x14ac:dyDescent="0.3">
      <c r="A78" s="98"/>
      <c r="B78" s="99"/>
      <c r="C78" s="100" t="str">
        <f>IFERROR(VLOOKUP(tbl_ent_agos[[#This Row],[Produto]],produtos,3,0),"")</f>
        <v/>
      </c>
      <c r="D78" s="101" t="str">
        <f>IFERROR(tbl_ent_agos[[#This Row],[preço unitário]]*tbl_ent_agos[[#This Row],[Qtd]],"")</f>
        <v/>
      </c>
      <c r="F78" s="98"/>
      <c r="G78" s="98"/>
      <c r="H78" s="100" t="str">
        <f>IFERROR(VLOOKUP(tbl_ven_agos[[#This Row],[Produto]],produtos,5,0),"")</f>
        <v/>
      </c>
      <c r="I78" s="101" t="str">
        <f>IFERROR(tbl_ven_agos[[#This Row],[preço unitário]]*tbl_ven_agos[[#This Row],[Qtd]],"")</f>
        <v/>
      </c>
      <c r="M78" s="90"/>
    </row>
    <row r="79" spans="1:13" x14ac:dyDescent="0.3">
      <c r="A79" s="98"/>
      <c r="B79" s="99"/>
      <c r="C79" s="100" t="str">
        <f>IFERROR(VLOOKUP(tbl_ent_agos[[#This Row],[Produto]],produtos,3,0),"")</f>
        <v/>
      </c>
      <c r="D79" s="101" t="str">
        <f>IFERROR(tbl_ent_agos[[#This Row],[preço unitário]]*tbl_ent_agos[[#This Row],[Qtd]],"")</f>
        <v/>
      </c>
      <c r="F79" s="98"/>
      <c r="G79" s="98"/>
      <c r="H79" s="100" t="str">
        <f>IFERROR(VLOOKUP(tbl_ven_agos[[#This Row],[Produto]],produtos,5,0),"")</f>
        <v/>
      </c>
      <c r="I79" s="101" t="str">
        <f>IFERROR(tbl_ven_agos[[#This Row],[preço unitário]]*tbl_ven_agos[[#This Row],[Qtd]],"")</f>
        <v/>
      </c>
      <c r="M79" s="90"/>
    </row>
    <row r="80" spans="1:13" x14ac:dyDescent="0.3">
      <c r="A80" s="98"/>
      <c r="B80" s="99"/>
      <c r="C80" s="100" t="str">
        <f>IFERROR(VLOOKUP(tbl_ent_agos[[#This Row],[Produto]],produtos,3,0),"")</f>
        <v/>
      </c>
      <c r="D80" s="101" t="str">
        <f>IFERROR(tbl_ent_agos[[#This Row],[preço unitário]]*tbl_ent_agos[[#This Row],[Qtd]],"")</f>
        <v/>
      </c>
      <c r="F80" s="98"/>
      <c r="G80" s="98"/>
      <c r="H80" s="100" t="str">
        <f>IFERROR(VLOOKUP(tbl_ven_agos[[#This Row],[Produto]],produtos,5,0),"")</f>
        <v/>
      </c>
      <c r="I80" s="101" t="str">
        <f>IFERROR(tbl_ven_agos[[#This Row],[preço unitário]]*tbl_ven_agos[[#This Row],[Qtd]],"")</f>
        <v/>
      </c>
      <c r="M80" s="90"/>
    </row>
    <row r="81" spans="1:13" x14ac:dyDescent="0.3">
      <c r="A81" s="98"/>
      <c r="B81" s="99"/>
      <c r="C81" s="100" t="str">
        <f>IFERROR(VLOOKUP(tbl_ent_agos[[#This Row],[Produto]],produtos,3,0),"")</f>
        <v/>
      </c>
      <c r="D81" s="101" t="str">
        <f>IFERROR(tbl_ent_agos[[#This Row],[preço unitário]]*tbl_ent_agos[[#This Row],[Qtd]],"")</f>
        <v/>
      </c>
      <c r="F81" s="98"/>
      <c r="G81" s="98"/>
      <c r="H81" s="100" t="str">
        <f>IFERROR(VLOOKUP(tbl_ven_agos[[#This Row],[Produto]],produtos,5,0),"")</f>
        <v/>
      </c>
      <c r="I81" s="101" t="str">
        <f>IFERROR(tbl_ven_agos[[#This Row],[preço unitário]]*tbl_ven_agos[[#This Row],[Qtd]],"")</f>
        <v/>
      </c>
      <c r="M81" s="90"/>
    </row>
    <row r="82" spans="1:13" x14ac:dyDescent="0.3">
      <c r="A82" s="98"/>
      <c r="B82" s="99"/>
      <c r="C82" s="100" t="str">
        <f>IFERROR(VLOOKUP(tbl_ent_agos[[#This Row],[Produto]],produtos,3,0),"")</f>
        <v/>
      </c>
      <c r="D82" s="101" t="str">
        <f>IFERROR(tbl_ent_agos[[#This Row],[preço unitário]]*tbl_ent_agos[[#This Row],[Qtd]],"")</f>
        <v/>
      </c>
      <c r="F82" s="98"/>
      <c r="G82" s="98"/>
      <c r="H82" s="100" t="str">
        <f>IFERROR(VLOOKUP(tbl_ven_agos[[#This Row],[Produto]],produtos,5,0),"")</f>
        <v/>
      </c>
      <c r="I82" s="101" t="str">
        <f>IFERROR(tbl_ven_agos[[#This Row],[preço unitário]]*tbl_ven_agos[[#This Row],[Qtd]],"")</f>
        <v/>
      </c>
      <c r="M82" s="90"/>
    </row>
    <row r="83" spans="1:13" x14ac:dyDescent="0.3">
      <c r="A83" s="98"/>
      <c r="B83" s="99"/>
      <c r="C83" s="100" t="str">
        <f>IFERROR(VLOOKUP(tbl_ent_agos[[#This Row],[Produto]],produtos,3,0),"")</f>
        <v/>
      </c>
      <c r="D83" s="101" t="str">
        <f>IFERROR(tbl_ent_agos[[#This Row],[preço unitário]]*tbl_ent_agos[[#This Row],[Qtd]],"")</f>
        <v/>
      </c>
      <c r="F83" s="98"/>
      <c r="G83" s="98"/>
      <c r="H83" s="100" t="str">
        <f>IFERROR(VLOOKUP(tbl_ven_agos[[#This Row],[Produto]],produtos,5,0),"")</f>
        <v/>
      </c>
      <c r="I83" s="101" t="str">
        <f>IFERROR(tbl_ven_agos[[#This Row],[preço unitário]]*tbl_ven_agos[[#This Row],[Qtd]],"")</f>
        <v/>
      </c>
      <c r="M83" s="90"/>
    </row>
    <row r="84" spans="1:13" x14ac:dyDescent="0.3">
      <c r="A84" s="98"/>
      <c r="B84" s="99"/>
      <c r="C84" s="100" t="str">
        <f>IFERROR(VLOOKUP(tbl_ent_agos[[#This Row],[Produto]],produtos,3,0),"")</f>
        <v/>
      </c>
      <c r="D84" s="101" t="str">
        <f>IFERROR(tbl_ent_agos[[#This Row],[preço unitário]]*tbl_ent_agos[[#This Row],[Qtd]],"")</f>
        <v/>
      </c>
      <c r="F84" s="98"/>
      <c r="G84" s="98"/>
      <c r="H84" s="100" t="str">
        <f>IFERROR(VLOOKUP(tbl_ven_agos[[#This Row],[Produto]],produtos,5,0),"")</f>
        <v/>
      </c>
      <c r="I84" s="101" t="str">
        <f>IFERROR(tbl_ven_agos[[#This Row],[preço unitário]]*tbl_ven_agos[[#This Row],[Qtd]],"")</f>
        <v/>
      </c>
      <c r="M84" s="90"/>
    </row>
    <row r="85" spans="1:13" x14ac:dyDescent="0.3">
      <c r="A85" s="98"/>
      <c r="B85" s="99"/>
      <c r="C85" s="100" t="str">
        <f>IFERROR(VLOOKUP(tbl_ent_agos[[#This Row],[Produto]],produtos,3,0),"")</f>
        <v/>
      </c>
      <c r="D85" s="101" t="str">
        <f>IFERROR(tbl_ent_agos[[#This Row],[preço unitário]]*tbl_ent_agos[[#This Row],[Qtd]],"")</f>
        <v/>
      </c>
      <c r="F85" s="98"/>
      <c r="G85" s="98"/>
      <c r="H85" s="100" t="str">
        <f>IFERROR(VLOOKUP(tbl_ven_agos[[#This Row],[Produto]],produtos,5,0),"")</f>
        <v/>
      </c>
      <c r="I85" s="101" t="str">
        <f>IFERROR(tbl_ven_agos[[#This Row],[preço unitário]]*tbl_ven_agos[[#This Row],[Qtd]],"")</f>
        <v/>
      </c>
      <c r="M85" s="90"/>
    </row>
    <row r="86" spans="1:13" x14ac:dyDescent="0.3">
      <c r="A86" s="98"/>
      <c r="B86" s="99"/>
      <c r="C86" s="100" t="str">
        <f>IFERROR(VLOOKUP(tbl_ent_agos[[#This Row],[Produto]],produtos,3,0),"")</f>
        <v/>
      </c>
      <c r="D86" s="101" t="str">
        <f>IFERROR(tbl_ent_agos[[#This Row],[preço unitário]]*tbl_ent_agos[[#This Row],[Qtd]],"")</f>
        <v/>
      </c>
      <c r="F86" s="98"/>
      <c r="G86" s="98"/>
      <c r="H86" s="100" t="str">
        <f>IFERROR(VLOOKUP(tbl_ven_agos[[#This Row],[Produto]],produtos,5,0),"")</f>
        <v/>
      </c>
      <c r="I86" s="101" t="str">
        <f>IFERROR(tbl_ven_agos[[#This Row],[preço unitário]]*tbl_ven_agos[[#This Row],[Qtd]],"")</f>
        <v/>
      </c>
      <c r="M86" s="90"/>
    </row>
    <row r="87" spans="1:13" x14ac:dyDescent="0.3">
      <c r="A87" s="98"/>
      <c r="B87" s="99"/>
      <c r="C87" s="100" t="str">
        <f>IFERROR(VLOOKUP(tbl_ent_agos[[#This Row],[Produto]],produtos,3,0),"")</f>
        <v/>
      </c>
      <c r="D87" s="101" t="str">
        <f>IFERROR(tbl_ent_agos[[#This Row],[preço unitário]]*tbl_ent_agos[[#This Row],[Qtd]],"")</f>
        <v/>
      </c>
      <c r="F87" s="98"/>
      <c r="G87" s="98"/>
      <c r="H87" s="100" t="str">
        <f>IFERROR(VLOOKUP(tbl_ven_agos[[#This Row],[Produto]],produtos,5,0),"")</f>
        <v/>
      </c>
      <c r="I87" s="101" t="str">
        <f>IFERROR(tbl_ven_agos[[#This Row],[preço unitário]]*tbl_ven_agos[[#This Row],[Qtd]],"")</f>
        <v/>
      </c>
      <c r="M87" s="90"/>
    </row>
    <row r="88" spans="1:13" x14ac:dyDescent="0.3">
      <c r="A88" s="98"/>
      <c r="B88" s="99"/>
      <c r="C88" s="100" t="str">
        <f>IFERROR(VLOOKUP(tbl_ent_agos[[#This Row],[Produto]],produtos,3,0),"")</f>
        <v/>
      </c>
      <c r="D88" s="101" t="str">
        <f>IFERROR(tbl_ent_agos[[#This Row],[preço unitário]]*tbl_ent_agos[[#This Row],[Qtd]],"")</f>
        <v/>
      </c>
      <c r="F88" s="98"/>
      <c r="G88" s="98"/>
      <c r="H88" s="100" t="str">
        <f>IFERROR(VLOOKUP(tbl_ven_agos[[#This Row],[Produto]],produtos,5,0),"")</f>
        <v/>
      </c>
      <c r="I88" s="101" t="str">
        <f>IFERROR(tbl_ven_agos[[#This Row],[preço unitário]]*tbl_ven_agos[[#This Row],[Qtd]],"")</f>
        <v/>
      </c>
      <c r="M88" s="90"/>
    </row>
    <row r="89" spans="1:13" x14ac:dyDescent="0.3">
      <c r="A89" s="98"/>
      <c r="B89" s="99"/>
      <c r="C89" s="100" t="str">
        <f>IFERROR(VLOOKUP(tbl_ent_agos[[#This Row],[Produto]],produtos,3,0),"")</f>
        <v/>
      </c>
      <c r="D89" s="101" t="str">
        <f>IFERROR(tbl_ent_agos[[#This Row],[preço unitário]]*tbl_ent_agos[[#This Row],[Qtd]],"")</f>
        <v/>
      </c>
      <c r="F89" s="98"/>
      <c r="G89" s="98"/>
      <c r="H89" s="100" t="str">
        <f>IFERROR(VLOOKUP(tbl_ven_agos[[#This Row],[Produto]],produtos,5,0),"")</f>
        <v/>
      </c>
      <c r="I89" s="101" t="str">
        <f>IFERROR(tbl_ven_agos[[#This Row],[preço unitário]]*tbl_ven_agos[[#This Row],[Qtd]],"")</f>
        <v/>
      </c>
      <c r="M89" s="90"/>
    </row>
    <row r="90" spans="1:13" x14ac:dyDescent="0.3">
      <c r="A90" s="98"/>
      <c r="B90" s="99"/>
      <c r="C90" s="100" t="str">
        <f>IFERROR(VLOOKUP(tbl_ent_agos[[#This Row],[Produto]],produtos,3,0),"")</f>
        <v/>
      </c>
      <c r="D90" s="101" t="str">
        <f>IFERROR(tbl_ent_agos[[#This Row],[preço unitário]]*tbl_ent_agos[[#This Row],[Qtd]],"")</f>
        <v/>
      </c>
      <c r="F90" s="98"/>
      <c r="G90" s="98"/>
      <c r="H90" s="100" t="str">
        <f>IFERROR(VLOOKUP(tbl_ven_agos[[#This Row],[Produto]],produtos,5,0),"")</f>
        <v/>
      </c>
      <c r="I90" s="101" t="str">
        <f>IFERROR(tbl_ven_agos[[#This Row],[preço unitário]]*tbl_ven_agos[[#This Row],[Qtd]],"")</f>
        <v/>
      </c>
      <c r="M90" s="90"/>
    </row>
    <row r="91" spans="1:13" x14ac:dyDescent="0.3">
      <c r="A91" s="98"/>
      <c r="B91" s="99"/>
      <c r="C91" s="100" t="str">
        <f>IFERROR(VLOOKUP(tbl_ent_agos[[#This Row],[Produto]],produtos,3,0),"")</f>
        <v/>
      </c>
      <c r="D91" s="101" t="str">
        <f>IFERROR(tbl_ent_agos[[#This Row],[preço unitário]]*tbl_ent_agos[[#This Row],[Qtd]],"")</f>
        <v/>
      </c>
      <c r="F91" s="98"/>
      <c r="G91" s="98"/>
      <c r="H91" s="100" t="str">
        <f>IFERROR(VLOOKUP(tbl_ven_agos[[#This Row],[Produto]],produtos,5,0),"")</f>
        <v/>
      </c>
      <c r="I91" s="101" t="str">
        <f>IFERROR(tbl_ven_agos[[#This Row],[preço unitário]]*tbl_ven_agos[[#This Row],[Qtd]],"")</f>
        <v/>
      </c>
      <c r="M91" s="90"/>
    </row>
    <row r="92" spans="1:13" x14ac:dyDescent="0.3">
      <c r="A92" s="98"/>
      <c r="B92" s="99"/>
      <c r="C92" s="100" t="str">
        <f>IFERROR(VLOOKUP(tbl_ent_agos[[#This Row],[Produto]],produtos,3,0),"")</f>
        <v/>
      </c>
      <c r="D92" s="101" t="str">
        <f>IFERROR(tbl_ent_agos[[#This Row],[preço unitário]]*tbl_ent_agos[[#This Row],[Qtd]],"")</f>
        <v/>
      </c>
      <c r="F92" s="98"/>
      <c r="G92" s="98"/>
      <c r="H92" s="100" t="str">
        <f>IFERROR(VLOOKUP(tbl_ven_agos[[#This Row],[Produto]],produtos,5,0),"")</f>
        <v/>
      </c>
      <c r="I92" s="101" t="str">
        <f>IFERROR(tbl_ven_agos[[#This Row],[preço unitário]]*tbl_ven_agos[[#This Row],[Qtd]],"")</f>
        <v/>
      </c>
      <c r="M92" s="90"/>
    </row>
    <row r="93" spans="1:13" x14ac:dyDescent="0.3">
      <c r="A93" s="98"/>
      <c r="B93" s="99"/>
      <c r="C93" s="100" t="str">
        <f>IFERROR(VLOOKUP(tbl_ent_agos[[#This Row],[Produto]],produtos,3,0),"")</f>
        <v/>
      </c>
      <c r="D93" s="101" t="str">
        <f>IFERROR(tbl_ent_agos[[#This Row],[preço unitário]]*tbl_ent_agos[[#This Row],[Qtd]],"")</f>
        <v/>
      </c>
      <c r="F93" s="98"/>
      <c r="G93" s="98"/>
      <c r="H93" s="100" t="str">
        <f>IFERROR(VLOOKUP(tbl_ven_agos[[#This Row],[Produto]],produtos,5,0),"")</f>
        <v/>
      </c>
      <c r="I93" s="101" t="str">
        <f>IFERROR(tbl_ven_agos[[#This Row],[preço unitário]]*tbl_ven_agos[[#This Row],[Qtd]],"")</f>
        <v/>
      </c>
      <c r="M93" s="90"/>
    </row>
    <row r="94" spans="1:13" x14ac:dyDescent="0.3">
      <c r="A94" s="98"/>
      <c r="B94" s="99"/>
      <c r="C94" s="100" t="str">
        <f>IFERROR(VLOOKUP(tbl_ent_agos[[#This Row],[Produto]],produtos,3,0),"")</f>
        <v/>
      </c>
      <c r="D94" s="101" t="str">
        <f>IFERROR(tbl_ent_agos[[#This Row],[preço unitário]]*tbl_ent_agos[[#This Row],[Qtd]],"")</f>
        <v/>
      </c>
      <c r="F94" s="98"/>
      <c r="G94" s="98"/>
      <c r="H94" s="100" t="str">
        <f>IFERROR(VLOOKUP(tbl_ven_agos[[#This Row],[Produto]],produtos,5,0),"")</f>
        <v/>
      </c>
      <c r="I94" s="101" t="str">
        <f>IFERROR(tbl_ven_agos[[#This Row],[preço unitário]]*tbl_ven_agos[[#This Row],[Qtd]],"")</f>
        <v/>
      </c>
      <c r="M94" s="90"/>
    </row>
    <row r="95" spans="1:13" x14ac:dyDescent="0.3">
      <c r="A95" s="98"/>
      <c r="B95" s="99"/>
      <c r="C95" s="100" t="str">
        <f>IFERROR(VLOOKUP(tbl_ent_agos[[#This Row],[Produto]],produtos,3,0),"")</f>
        <v/>
      </c>
      <c r="D95" s="101" t="str">
        <f>IFERROR(tbl_ent_agos[[#This Row],[preço unitário]]*tbl_ent_agos[[#This Row],[Qtd]],"")</f>
        <v/>
      </c>
      <c r="F95" s="98"/>
      <c r="G95" s="98"/>
      <c r="H95" s="100" t="str">
        <f>IFERROR(VLOOKUP(tbl_ven_agos[[#This Row],[Produto]],produtos,5,0),"")</f>
        <v/>
      </c>
      <c r="I95" s="101" t="str">
        <f>IFERROR(tbl_ven_agos[[#This Row],[preço unitário]]*tbl_ven_agos[[#This Row],[Qtd]],"")</f>
        <v/>
      </c>
      <c r="M95" s="90"/>
    </row>
    <row r="96" spans="1:13" x14ac:dyDescent="0.3">
      <c r="A96" s="98"/>
      <c r="B96" s="99"/>
      <c r="C96" s="100" t="str">
        <f>IFERROR(VLOOKUP(tbl_ent_agos[[#This Row],[Produto]],produtos,3,0),"")</f>
        <v/>
      </c>
      <c r="D96" s="101" t="str">
        <f>IFERROR(tbl_ent_agos[[#This Row],[preço unitário]]*tbl_ent_agos[[#This Row],[Qtd]],"")</f>
        <v/>
      </c>
      <c r="F96" s="98"/>
      <c r="G96" s="98"/>
      <c r="H96" s="100" t="str">
        <f>IFERROR(VLOOKUP(tbl_ven_agos[[#This Row],[Produto]],produtos,5,0),"")</f>
        <v/>
      </c>
      <c r="I96" s="101" t="str">
        <f>IFERROR(tbl_ven_agos[[#This Row],[preço unitário]]*tbl_ven_agos[[#This Row],[Qtd]],"")</f>
        <v/>
      </c>
      <c r="M96" s="90"/>
    </row>
    <row r="97" spans="1:13" x14ac:dyDescent="0.3">
      <c r="A97" s="98"/>
      <c r="B97" s="99"/>
      <c r="C97" s="100" t="str">
        <f>IFERROR(VLOOKUP(tbl_ent_agos[[#This Row],[Produto]],produtos,3,0),"")</f>
        <v/>
      </c>
      <c r="D97" s="101" t="str">
        <f>IFERROR(tbl_ent_agos[[#This Row],[preço unitário]]*tbl_ent_agos[[#This Row],[Qtd]],"")</f>
        <v/>
      </c>
      <c r="F97" s="98"/>
      <c r="G97" s="98"/>
      <c r="H97" s="100" t="str">
        <f>IFERROR(VLOOKUP(tbl_ven_agos[[#This Row],[Produto]],produtos,5,0),"")</f>
        <v/>
      </c>
      <c r="I97" s="101" t="str">
        <f>IFERROR(tbl_ven_agos[[#This Row],[preço unitário]]*tbl_ven_agos[[#This Row],[Qtd]],"")</f>
        <v/>
      </c>
      <c r="M97" s="90"/>
    </row>
    <row r="98" spans="1:13" x14ac:dyDescent="0.3">
      <c r="A98" s="98"/>
      <c r="B98" s="99"/>
      <c r="C98" s="100" t="str">
        <f>IFERROR(VLOOKUP(tbl_ent_agos[[#This Row],[Produto]],produtos,3,0),"")</f>
        <v/>
      </c>
      <c r="D98" s="101" t="str">
        <f>IFERROR(tbl_ent_agos[[#This Row],[preço unitário]]*tbl_ent_agos[[#This Row],[Qtd]],"")</f>
        <v/>
      </c>
      <c r="F98" s="98"/>
      <c r="G98" s="98"/>
      <c r="H98" s="100" t="str">
        <f>IFERROR(VLOOKUP(tbl_ven_agos[[#This Row],[Produto]],produtos,5,0),"")</f>
        <v/>
      </c>
      <c r="I98" s="101" t="str">
        <f>IFERROR(tbl_ven_agos[[#This Row],[preço unitário]]*tbl_ven_agos[[#This Row],[Qtd]],"")</f>
        <v/>
      </c>
      <c r="M98" s="90"/>
    </row>
    <row r="99" spans="1:13" x14ac:dyDescent="0.3">
      <c r="A99" s="98"/>
      <c r="B99" s="99"/>
      <c r="C99" s="100" t="str">
        <f>IFERROR(VLOOKUP(tbl_ent_agos[[#This Row],[Produto]],produtos,3,0),"")</f>
        <v/>
      </c>
      <c r="D99" s="101" t="str">
        <f>IFERROR(tbl_ent_agos[[#This Row],[preço unitário]]*tbl_ent_agos[[#This Row],[Qtd]],"")</f>
        <v/>
      </c>
      <c r="F99" s="98"/>
      <c r="G99" s="98"/>
      <c r="H99" s="100" t="str">
        <f>IFERROR(VLOOKUP(tbl_ven_agos[[#This Row],[Produto]],produtos,5,0),"")</f>
        <v/>
      </c>
      <c r="I99" s="101" t="str">
        <f>IFERROR(tbl_ven_agos[[#This Row],[preço unitário]]*tbl_ven_agos[[#This Row],[Qtd]],"")</f>
        <v/>
      </c>
      <c r="M99" s="90"/>
    </row>
    <row r="100" spans="1:13" x14ac:dyDescent="0.3">
      <c r="A100" s="98"/>
      <c r="B100" s="99"/>
      <c r="C100" s="100" t="str">
        <f>IFERROR(VLOOKUP(tbl_ent_agos[[#This Row],[Produto]],produtos,3,0),"")</f>
        <v/>
      </c>
      <c r="D100" s="101" t="str">
        <f>IFERROR(tbl_ent_agos[[#This Row],[preço unitário]]*tbl_ent_agos[[#This Row],[Qtd]],"")</f>
        <v/>
      </c>
      <c r="F100" s="98"/>
      <c r="G100" s="98"/>
      <c r="H100" s="100" t="str">
        <f>IFERROR(VLOOKUP(tbl_ven_agos[[#This Row],[Produto]],produtos,5,0),"")</f>
        <v/>
      </c>
      <c r="I100" s="101" t="str">
        <f>IFERROR(tbl_ven_agos[[#This Row],[preço unitário]]*tbl_ven_agos[[#This Row],[Qtd]],"")</f>
        <v/>
      </c>
      <c r="M100" s="90"/>
    </row>
    <row r="101" spans="1:13" x14ac:dyDescent="0.3">
      <c r="A101" s="98"/>
      <c r="B101" s="99"/>
      <c r="C101" s="100" t="str">
        <f>IFERROR(VLOOKUP(tbl_ent_agos[[#This Row],[Produto]],produtos,3,0),"")</f>
        <v/>
      </c>
      <c r="D101" s="101" t="str">
        <f>IFERROR(tbl_ent_agos[[#This Row],[preço unitário]]*tbl_ent_agos[[#This Row],[Qtd]],"")</f>
        <v/>
      </c>
      <c r="F101" s="98"/>
      <c r="G101" s="98"/>
      <c r="H101" s="100" t="str">
        <f>IFERROR(VLOOKUP(tbl_ven_agos[[#This Row],[Produto]],produtos,5,0),"")</f>
        <v/>
      </c>
      <c r="I101" s="101" t="str">
        <f>IFERROR(tbl_ven_agos[[#This Row],[preço unitário]]*tbl_ven_agos[[#This Row],[Qtd]],"")</f>
        <v/>
      </c>
      <c r="M101" s="90"/>
    </row>
    <row r="102" spans="1:13" x14ac:dyDescent="0.3">
      <c r="A102" s="98"/>
      <c r="B102" s="99"/>
      <c r="C102" s="100" t="str">
        <f>IFERROR(VLOOKUP(tbl_ent_agos[[#This Row],[Produto]],produtos,3,0),"")</f>
        <v/>
      </c>
      <c r="D102" s="101" t="str">
        <f>IFERROR(tbl_ent_agos[[#This Row],[preço unitário]]*tbl_ent_agos[[#This Row],[Qtd]],"")</f>
        <v/>
      </c>
      <c r="F102" s="98"/>
      <c r="G102" s="98"/>
      <c r="H102" s="100" t="str">
        <f>IFERROR(VLOOKUP(tbl_ven_agos[[#This Row],[Produto]],produtos,5,0),"")</f>
        <v/>
      </c>
      <c r="I102" s="101" t="str">
        <f>IFERROR(tbl_ven_agos[[#This Row],[preço unitário]]*tbl_ven_agos[[#This Row],[Qtd]],"")</f>
        <v/>
      </c>
      <c r="M102" s="90"/>
    </row>
    <row r="103" spans="1:13" x14ac:dyDescent="0.3">
      <c r="A103" s="98"/>
      <c r="B103" s="99"/>
      <c r="C103" s="100" t="str">
        <f>IFERROR(VLOOKUP(tbl_ent_agos[[#This Row],[Produto]],produtos,3,0),"")</f>
        <v/>
      </c>
      <c r="D103" s="101" t="str">
        <f>IFERROR(tbl_ent_agos[[#This Row],[preço unitário]]*tbl_ent_agos[[#This Row],[Qtd]],"")</f>
        <v/>
      </c>
      <c r="F103" s="98"/>
      <c r="G103" s="98"/>
      <c r="H103" s="100" t="str">
        <f>IFERROR(VLOOKUP(tbl_ven_agos[[#This Row],[Produto]],produtos,5,0),"")</f>
        <v/>
      </c>
      <c r="I103" s="101" t="str">
        <f>IFERROR(tbl_ven_agos[[#This Row],[preço unitário]]*tbl_ven_agos[[#This Row],[Qtd]],"")</f>
        <v/>
      </c>
      <c r="M103" s="90"/>
    </row>
    <row r="104" spans="1:13" x14ac:dyDescent="0.3">
      <c r="A104" s="98"/>
      <c r="B104" s="99"/>
      <c r="C104" s="100" t="str">
        <f>IFERROR(VLOOKUP(tbl_ent_agos[[#This Row],[Produto]],produtos,3,0),"")</f>
        <v/>
      </c>
      <c r="D104" s="101" t="str">
        <f>IFERROR(tbl_ent_agos[[#This Row],[preço unitário]]*tbl_ent_agos[[#This Row],[Qtd]],"")</f>
        <v/>
      </c>
      <c r="F104" s="98"/>
      <c r="G104" s="98"/>
      <c r="H104" s="100" t="str">
        <f>IFERROR(VLOOKUP(tbl_ven_agos[[#This Row],[Produto]],produtos,5,0),"")</f>
        <v/>
      </c>
      <c r="I104" s="101" t="str">
        <f>IFERROR(tbl_ven_agos[[#This Row],[preço unitário]]*tbl_ven_agos[[#This Row],[Qtd]],"")</f>
        <v/>
      </c>
      <c r="M104" s="90"/>
    </row>
    <row r="105" spans="1:13" x14ac:dyDescent="0.3">
      <c r="A105" s="98"/>
      <c r="B105" s="99"/>
      <c r="C105" s="100" t="str">
        <f>IFERROR(VLOOKUP(tbl_ent_agos[[#This Row],[Produto]],produtos,3,0),"")</f>
        <v/>
      </c>
      <c r="D105" s="101" t="str">
        <f>IFERROR(tbl_ent_agos[[#This Row],[preço unitário]]*tbl_ent_agos[[#This Row],[Qtd]],"")</f>
        <v/>
      </c>
      <c r="F105" s="98"/>
      <c r="G105" s="98"/>
      <c r="H105" s="100" t="str">
        <f>IFERROR(VLOOKUP(tbl_ven_agos[[#This Row],[Produto]],produtos,5,0),"")</f>
        <v/>
      </c>
      <c r="I105" s="101" t="str">
        <f>IFERROR(tbl_ven_agos[[#This Row],[preço unitário]]*tbl_ven_agos[[#This Row],[Qtd]],"")</f>
        <v/>
      </c>
      <c r="M105" s="90"/>
    </row>
    <row r="106" spans="1:13" x14ac:dyDescent="0.3">
      <c r="A106" s="98"/>
      <c r="B106" s="99"/>
      <c r="C106" s="100" t="str">
        <f>IFERROR(VLOOKUP(tbl_ent_agos[[#This Row],[Produto]],produtos,3,0),"")</f>
        <v/>
      </c>
      <c r="D106" s="101" t="str">
        <f>IFERROR(tbl_ent_agos[[#This Row],[preço unitário]]*tbl_ent_agos[[#This Row],[Qtd]],"")</f>
        <v/>
      </c>
      <c r="F106" s="98"/>
      <c r="G106" s="98"/>
      <c r="H106" s="100" t="str">
        <f>IFERROR(VLOOKUP(tbl_ven_agos[[#This Row],[Produto]],produtos,5,0),"")</f>
        <v/>
      </c>
      <c r="I106" s="101" t="str">
        <f>IFERROR(tbl_ven_agos[[#This Row],[preço unitário]]*tbl_ven_agos[[#This Row],[Qtd]],"")</f>
        <v/>
      </c>
      <c r="M106" s="90"/>
    </row>
    <row r="107" spans="1:13" x14ac:dyDescent="0.3">
      <c r="A107" s="98"/>
      <c r="B107" s="99"/>
      <c r="C107" s="100" t="str">
        <f>IFERROR(VLOOKUP(tbl_ent_agos[[#This Row],[Produto]],produtos,3,0),"")</f>
        <v/>
      </c>
      <c r="D107" s="101" t="str">
        <f>IFERROR(tbl_ent_agos[[#This Row],[preço unitário]]*tbl_ent_agos[[#This Row],[Qtd]],"")</f>
        <v/>
      </c>
      <c r="F107" s="98"/>
      <c r="G107" s="98"/>
      <c r="H107" s="100" t="str">
        <f>IFERROR(VLOOKUP(tbl_ven_agos[[#This Row],[Produto]],produtos,5,0),"")</f>
        <v/>
      </c>
      <c r="I107" s="101" t="str">
        <f>IFERROR(tbl_ven_agos[[#This Row],[preço unitário]]*tbl_ven_agos[[#This Row],[Qtd]],"")</f>
        <v/>
      </c>
      <c r="M107" s="90"/>
    </row>
    <row r="108" spans="1:13" x14ac:dyDescent="0.3">
      <c r="A108" s="98"/>
      <c r="B108" s="99"/>
      <c r="C108" s="100" t="str">
        <f>IFERROR(VLOOKUP(tbl_ent_agos[[#This Row],[Produto]],produtos,3,0),"")</f>
        <v/>
      </c>
      <c r="D108" s="101" t="str">
        <f>IFERROR(tbl_ent_agos[[#This Row],[preço unitário]]*tbl_ent_agos[[#This Row],[Qtd]],"")</f>
        <v/>
      </c>
      <c r="F108" s="98"/>
      <c r="G108" s="98"/>
      <c r="H108" s="100" t="str">
        <f>IFERROR(VLOOKUP(tbl_ven_agos[[#This Row],[Produto]],produtos,5,0),"")</f>
        <v/>
      </c>
      <c r="I108" s="101" t="str">
        <f>IFERROR(tbl_ven_agos[[#This Row],[preço unitário]]*tbl_ven_agos[[#This Row],[Qtd]],"")</f>
        <v/>
      </c>
      <c r="M108" s="90"/>
    </row>
    <row r="109" spans="1:13" x14ac:dyDescent="0.3">
      <c r="A109" s="98"/>
      <c r="B109" s="99"/>
      <c r="C109" s="100" t="str">
        <f>IFERROR(VLOOKUP(tbl_ent_agos[[#This Row],[Produto]],produtos,3,0),"")</f>
        <v/>
      </c>
      <c r="D109" s="101" t="str">
        <f>IFERROR(tbl_ent_agos[[#This Row],[preço unitário]]*tbl_ent_agos[[#This Row],[Qtd]],"")</f>
        <v/>
      </c>
      <c r="F109" s="98"/>
      <c r="G109" s="98"/>
      <c r="H109" s="100" t="str">
        <f>IFERROR(VLOOKUP(tbl_ven_agos[[#This Row],[Produto]],produtos,5,0),"")</f>
        <v/>
      </c>
      <c r="I109" s="101" t="str">
        <f>IFERROR(tbl_ven_agos[[#This Row],[preço unitário]]*tbl_ven_agos[[#This Row],[Qtd]],"")</f>
        <v/>
      </c>
      <c r="M109" s="90"/>
    </row>
    <row r="110" spans="1:13" x14ac:dyDescent="0.3">
      <c r="A110" s="98"/>
      <c r="B110" s="99"/>
      <c r="C110" s="100" t="str">
        <f>IFERROR(VLOOKUP(tbl_ent_agos[[#This Row],[Produto]],produtos,3,0),"")</f>
        <v/>
      </c>
      <c r="D110" s="101" t="str">
        <f>IFERROR(tbl_ent_agos[[#This Row],[preço unitário]]*tbl_ent_agos[[#This Row],[Qtd]],"")</f>
        <v/>
      </c>
      <c r="F110" s="98"/>
      <c r="G110" s="98"/>
      <c r="H110" s="100" t="str">
        <f>IFERROR(VLOOKUP(tbl_ven_agos[[#This Row],[Produto]],produtos,5,0),"")</f>
        <v/>
      </c>
      <c r="I110" s="101" t="str">
        <f>IFERROR(tbl_ven_agos[[#This Row],[preço unitário]]*tbl_ven_agos[[#This Row],[Qtd]],"")</f>
        <v/>
      </c>
      <c r="M110" s="90"/>
    </row>
    <row r="111" spans="1:13" x14ac:dyDescent="0.3">
      <c r="A111" s="98"/>
      <c r="B111" s="99"/>
      <c r="C111" s="100" t="str">
        <f>IFERROR(VLOOKUP(tbl_ent_agos[[#This Row],[Produto]],produtos,3,0),"")</f>
        <v/>
      </c>
      <c r="D111" s="101" t="str">
        <f>IFERROR(tbl_ent_agos[[#This Row],[preço unitário]]*tbl_ent_agos[[#This Row],[Qtd]],"")</f>
        <v/>
      </c>
      <c r="F111" s="98"/>
      <c r="G111" s="98"/>
      <c r="H111" s="100" t="str">
        <f>IFERROR(VLOOKUP(tbl_ven_agos[[#This Row],[Produto]],produtos,5,0),"")</f>
        <v/>
      </c>
      <c r="I111" s="101" t="str">
        <f>IFERROR(tbl_ven_agos[[#This Row],[preço unitário]]*tbl_ven_agos[[#This Row],[Qtd]],"")</f>
        <v/>
      </c>
      <c r="M111" s="90"/>
    </row>
    <row r="112" spans="1:13" x14ac:dyDescent="0.3">
      <c r="A112" s="98"/>
      <c r="B112" s="99"/>
      <c r="C112" s="100" t="str">
        <f>IFERROR(VLOOKUP(tbl_ent_agos[[#This Row],[Produto]],produtos,3,0),"")</f>
        <v/>
      </c>
      <c r="D112" s="101" t="str">
        <f>IFERROR(tbl_ent_agos[[#This Row],[preço unitário]]*tbl_ent_agos[[#This Row],[Qtd]],"")</f>
        <v/>
      </c>
      <c r="F112" s="98"/>
      <c r="G112" s="98"/>
      <c r="H112" s="100" t="str">
        <f>IFERROR(VLOOKUP(tbl_ven_agos[[#This Row],[Produto]],produtos,5,0),"")</f>
        <v/>
      </c>
      <c r="I112" s="101" t="str">
        <f>IFERROR(tbl_ven_agos[[#This Row],[preço unitário]]*tbl_ven_agos[[#This Row],[Qtd]],"")</f>
        <v/>
      </c>
      <c r="M112" s="90"/>
    </row>
    <row r="113" spans="1:13" x14ac:dyDescent="0.3">
      <c r="A113" s="98"/>
      <c r="B113" s="99"/>
      <c r="C113" s="100" t="str">
        <f>IFERROR(VLOOKUP(tbl_ent_agos[[#This Row],[Produto]],produtos,3,0),"")</f>
        <v/>
      </c>
      <c r="D113" s="101" t="str">
        <f>IFERROR(tbl_ent_agos[[#This Row],[preço unitário]]*tbl_ent_agos[[#This Row],[Qtd]],"")</f>
        <v/>
      </c>
      <c r="F113" s="98"/>
      <c r="G113" s="98"/>
      <c r="H113" s="100" t="str">
        <f>IFERROR(VLOOKUP(tbl_ven_agos[[#This Row],[Produto]],produtos,5,0),"")</f>
        <v/>
      </c>
      <c r="I113" s="101" t="str">
        <f>IFERROR(tbl_ven_agos[[#This Row],[preço unitário]]*tbl_ven_agos[[#This Row],[Qtd]],"")</f>
        <v/>
      </c>
      <c r="M113" s="90"/>
    </row>
    <row r="114" spans="1:13" x14ac:dyDescent="0.3">
      <c r="A114" s="98"/>
      <c r="B114" s="99"/>
      <c r="C114" s="100" t="str">
        <f>IFERROR(VLOOKUP(tbl_ent_agos[[#This Row],[Produto]],produtos,3,0),"")</f>
        <v/>
      </c>
      <c r="D114" s="101" t="str">
        <f>IFERROR(tbl_ent_agos[[#This Row],[preço unitário]]*tbl_ent_agos[[#This Row],[Qtd]],"")</f>
        <v/>
      </c>
      <c r="F114" s="98"/>
      <c r="G114" s="98"/>
      <c r="H114" s="100" t="str">
        <f>IFERROR(VLOOKUP(tbl_ven_agos[[#This Row],[Produto]],produtos,5,0),"")</f>
        <v/>
      </c>
      <c r="I114" s="101" t="str">
        <f>IFERROR(tbl_ven_agos[[#This Row],[preço unitário]]*tbl_ven_agos[[#This Row],[Qtd]],"")</f>
        <v/>
      </c>
      <c r="M114" s="90"/>
    </row>
    <row r="115" spans="1:13" x14ac:dyDescent="0.3">
      <c r="A115" s="98"/>
      <c r="B115" s="99"/>
      <c r="C115" s="100" t="str">
        <f>IFERROR(VLOOKUP(tbl_ent_agos[[#This Row],[Produto]],produtos,3,0),"")</f>
        <v/>
      </c>
      <c r="D115" s="101" t="str">
        <f>IFERROR(tbl_ent_agos[[#This Row],[preço unitário]]*tbl_ent_agos[[#This Row],[Qtd]],"")</f>
        <v/>
      </c>
      <c r="F115" s="98"/>
      <c r="G115" s="98"/>
      <c r="H115" s="100" t="str">
        <f>IFERROR(VLOOKUP(tbl_ven_agos[[#This Row],[Produto]],produtos,5,0),"")</f>
        <v/>
      </c>
      <c r="I115" s="101" t="str">
        <f>IFERROR(tbl_ven_agos[[#This Row],[preço unitário]]*tbl_ven_agos[[#This Row],[Qtd]],"")</f>
        <v/>
      </c>
      <c r="M115" s="90"/>
    </row>
    <row r="116" spans="1:13" x14ac:dyDescent="0.3">
      <c r="A116" s="98"/>
      <c r="B116" s="99"/>
      <c r="C116" s="100" t="str">
        <f>IFERROR(VLOOKUP(tbl_ent_agos[[#This Row],[Produto]],produtos,3,0),"")</f>
        <v/>
      </c>
      <c r="D116" s="101" t="str">
        <f>IFERROR(tbl_ent_agos[[#This Row],[preço unitário]]*tbl_ent_agos[[#This Row],[Qtd]],"")</f>
        <v/>
      </c>
      <c r="F116" s="98"/>
      <c r="G116" s="98"/>
      <c r="H116" s="100" t="str">
        <f>IFERROR(VLOOKUP(tbl_ven_agos[[#This Row],[Produto]],produtos,5,0),"")</f>
        <v/>
      </c>
      <c r="I116" s="101" t="str">
        <f>IFERROR(tbl_ven_agos[[#This Row],[preço unitário]]*tbl_ven_agos[[#This Row],[Qtd]],"")</f>
        <v/>
      </c>
      <c r="M116" s="90"/>
    </row>
    <row r="117" spans="1:13" x14ac:dyDescent="0.3">
      <c r="A117" s="98"/>
      <c r="B117" s="99"/>
      <c r="C117" s="100" t="str">
        <f>IFERROR(VLOOKUP(tbl_ent_agos[[#This Row],[Produto]],produtos,3,0),"")</f>
        <v/>
      </c>
      <c r="D117" s="101" t="str">
        <f>IFERROR(tbl_ent_agos[[#This Row],[preço unitário]]*tbl_ent_agos[[#This Row],[Qtd]],"")</f>
        <v/>
      </c>
      <c r="F117" s="98"/>
      <c r="G117" s="98"/>
      <c r="H117" s="100" t="str">
        <f>IFERROR(VLOOKUP(tbl_ven_agos[[#This Row],[Produto]],produtos,5,0),"")</f>
        <v/>
      </c>
      <c r="I117" s="101" t="str">
        <f>IFERROR(tbl_ven_agos[[#This Row],[preço unitário]]*tbl_ven_agos[[#This Row],[Qtd]],"")</f>
        <v/>
      </c>
      <c r="M117" s="90"/>
    </row>
    <row r="118" spans="1:13" x14ac:dyDescent="0.3">
      <c r="A118" s="98"/>
      <c r="B118" s="99"/>
      <c r="C118" s="100" t="str">
        <f>IFERROR(VLOOKUP(tbl_ent_agos[[#This Row],[Produto]],produtos,3,0),"")</f>
        <v/>
      </c>
      <c r="D118" s="101" t="str">
        <f>IFERROR(tbl_ent_agos[[#This Row],[preço unitário]]*tbl_ent_agos[[#This Row],[Qtd]],"")</f>
        <v/>
      </c>
      <c r="F118" s="98"/>
      <c r="G118" s="98"/>
      <c r="H118" s="100" t="str">
        <f>IFERROR(VLOOKUP(tbl_ven_agos[[#This Row],[Produto]],produtos,5,0),"")</f>
        <v/>
      </c>
      <c r="I118" s="101" t="str">
        <f>IFERROR(tbl_ven_agos[[#This Row],[preço unitário]]*tbl_ven_agos[[#This Row],[Qtd]],"")</f>
        <v/>
      </c>
      <c r="M118" s="90"/>
    </row>
    <row r="119" spans="1:13" x14ac:dyDescent="0.3">
      <c r="A119" s="98"/>
      <c r="B119" s="99"/>
      <c r="C119" s="100" t="str">
        <f>IFERROR(VLOOKUP(tbl_ent_agos[[#This Row],[Produto]],produtos,3,0),"")</f>
        <v/>
      </c>
      <c r="D119" s="101" t="str">
        <f>IFERROR(tbl_ent_agos[[#This Row],[preço unitário]]*tbl_ent_agos[[#This Row],[Qtd]],"")</f>
        <v/>
      </c>
      <c r="F119" s="98"/>
      <c r="G119" s="98"/>
      <c r="H119" s="100" t="str">
        <f>IFERROR(VLOOKUP(tbl_ven_agos[[#This Row],[Produto]],produtos,5,0),"")</f>
        <v/>
      </c>
      <c r="I119" s="101" t="str">
        <f>IFERROR(tbl_ven_agos[[#This Row],[preço unitário]]*tbl_ven_agos[[#This Row],[Qtd]],"")</f>
        <v/>
      </c>
      <c r="M119" s="90"/>
    </row>
    <row r="120" spans="1:13" x14ac:dyDescent="0.3">
      <c r="A120" s="98"/>
      <c r="B120" s="99"/>
      <c r="C120" s="100" t="str">
        <f>IFERROR(VLOOKUP(tbl_ent_agos[[#This Row],[Produto]],produtos,3,0),"")</f>
        <v/>
      </c>
      <c r="D120" s="101" t="str">
        <f>IFERROR(tbl_ent_agos[[#This Row],[preço unitário]]*tbl_ent_agos[[#This Row],[Qtd]],"")</f>
        <v/>
      </c>
      <c r="F120" s="98"/>
      <c r="G120" s="98"/>
      <c r="H120" s="100" t="str">
        <f>IFERROR(VLOOKUP(tbl_ven_agos[[#This Row],[Produto]],produtos,5,0),"")</f>
        <v/>
      </c>
      <c r="I120" s="101" t="str">
        <f>IFERROR(tbl_ven_agos[[#This Row],[preço unitário]]*tbl_ven_agos[[#This Row],[Qtd]],"")</f>
        <v/>
      </c>
      <c r="M120" s="90"/>
    </row>
    <row r="121" spans="1:13" x14ac:dyDescent="0.3">
      <c r="A121" s="98"/>
      <c r="B121" s="99"/>
      <c r="C121" s="100" t="str">
        <f>IFERROR(VLOOKUP(tbl_ent_agos[[#This Row],[Produto]],produtos,3,0),"")</f>
        <v/>
      </c>
      <c r="D121" s="101" t="str">
        <f>IFERROR(tbl_ent_agos[[#This Row],[preço unitário]]*tbl_ent_agos[[#This Row],[Qtd]],"")</f>
        <v/>
      </c>
      <c r="F121" s="98"/>
      <c r="G121" s="98"/>
      <c r="H121" s="100" t="str">
        <f>IFERROR(VLOOKUP(tbl_ven_agos[[#This Row],[Produto]],produtos,5,0),"")</f>
        <v/>
      </c>
      <c r="I121" s="101" t="str">
        <f>IFERROR(tbl_ven_agos[[#This Row],[preço unitário]]*tbl_ven_agos[[#This Row],[Qtd]],"")</f>
        <v/>
      </c>
      <c r="M121" s="90"/>
    </row>
    <row r="122" spans="1:13" x14ac:dyDescent="0.3">
      <c r="A122" s="98"/>
      <c r="B122" s="99"/>
      <c r="C122" s="100" t="str">
        <f>IFERROR(VLOOKUP(tbl_ent_agos[[#This Row],[Produto]],produtos,3,0),"")</f>
        <v/>
      </c>
      <c r="D122" s="101" t="str">
        <f>IFERROR(tbl_ent_agos[[#This Row],[preço unitário]]*tbl_ent_agos[[#This Row],[Qtd]],"")</f>
        <v/>
      </c>
      <c r="F122" s="98"/>
      <c r="G122" s="98"/>
      <c r="H122" s="100" t="str">
        <f>IFERROR(VLOOKUP(tbl_ven_agos[[#This Row],[Produto]],produtos,5,0),"")</f>
        <v/>
      </c>
      <c r="I122" s="101" t="str">
        <f>IFERROR(tbl_ven_agos[[#This Row],[preço unitário]]*tbl_ven_agos[[#This Row],[Qtd]],"")</f>
        <v/>
      </c>
      <c r="M122" s="90"/>
    </row>
    <row r="123" spans="1:13" x14ac:dyDescent="0.3">
      <c r="A123" s="98"/>
      <c r="B123" s="99"/>
      <c r="C123" s="100" t="str">
        <f>IFERROR(VLOOKUP(tbl_ent_agos[[#This Row],[Produto]],produtos,3,0),"")</f>
        <v/>
      </c>
      <c r="D123" s="101" t="str">
        <f>IFERROR(tbl_ent_agos[[#This Row],[preço unitário]]*tbl_ent_agos[[#This Row],[Qtd]],"")</f>
        <v/>
      </c>
      <c r="F123" s="98"/>
      <c r="G123" s="98"/>
      <c r="H123" s="100" t="str">
        <f>IFERROR(VLOOKUP(tbl_ven_agos[[#This Row],[Produto]],produtos,5,0),"")</f>
        <v/>
      </c>
      <c r="I123" s="101" t="str">
        <f>IFERROR(tbl_ven_agos[[#This Row],[preço unitário]]*tbl_ven_agos[[#This Row],[Qtd]],"")</f>
        <v/>
      </c>
      <c r="M123" s="90"/>
    </row>
    <row r="124" spans="1:13" x14ac:dyDescent="0.3">
      <c r="A124" s="98"/>
      <c r="B124" s="99"/>
      <c r="C124" s="100" t="str">
        <f>IFERROR(VLOOKUP(tbl_ent_agos[[#This Row],[Produto]],produtos,3,0),"")</f>
        <v/>
      </c>
      <c r="D124" s="101" t="str">
        <f>IFERROR(tbl_ent_agos[[#This Row],[preço unitário]]*tbl_ent_agos[[#This Row],[Qtd]],"")</f>
        <v/>
      </c>
      <c r="F124" s="98"/>
      <c r="G124" s="98"/>
      <c r="H124" s="100" t="str">
        <f>IFERROR(VLOOKUP(tbl_ven_agos[[#This Row],[Produto]],produtos,5,0),"")</f>
        <v/>
      </c>
      <c r="I124" s="101" t="str">
        <f>IFERROR(tbl_ven_agos[[#This Row],[preço unitário]]*tbl_ven_agos[[#This Row],[Qtd]],"")</f>
        <v/>
      </c>
      <c r="M124" s="90"/>
    </row>
    <row r="125" spans="1:13" x14ac:dyDescent="0.3">
      <c r="A125" s="98"/>
      <c r="B125" s="99"/>
      <c r="C125" s="100" t="str">
        <f>IFERROR(VLOOKUP(tbl_ent_agos[[#This Row],[Produto]],produtos,3,0),"")</f>
        <v/>
      </c>
      <c r="D125" s="101" t="str">
        <f>IFERROR(tbl_ent_agos[[#This Row],[preço unitário]]*tbl_ent_agos[[#This Row],[Qtd]],"")</f>
        <v/>
      </c>
      <c r="F125" s="98"/>
      <c r="G125" s="98"/>
      <c r="H125" s="100" t="str">
        <f>IFERROR(VLOOKUP(tbl_ven_agos[[#This Row],[Produto]],produtos,5,0),"")</f>
        <v/>
      </c>
      <c r="I125" s="101" t="str">
        <f>IFERROR(tbl_ven_agos[[#This Row],[preço unitário]]*tbl_ven_agos[[#This Row],[Qtd]],"")</f>
        <v/>
      </c>
      <c r="M125" s="90"/>
    </row>
    <row r="126" spans="1:13" x14ac:dyDescent="0.3">
      <c r="A126" s="98"/>
      <c r="B126" s="99"/>
      <c r="C126" s="100" t="str">
        <f>IFERROR(VLOOKUP(tbl_ent_agos[[#This Row],[Produto]],produtos,3,0),"")</f>
        <v/>
      </c>
      <c r="D126" s="101" t="str">
        <f>IFERROR(tbl_ent_agos[[#This Row],[preço unitário]]*tbl_ent_agos[[#This Row],[Qtd]],"")</f>
        <v/>
      </c>
      <c r="F126" s="98"/>
      <c r="G126" s="98"/>
      <c r="H126" s="100" t="str">
        <f>IFERROR(VLOOKUP(tbl_ven_agos[[#This Row],[Produto]],produtos,5,0),"")</f>
        <v/>
      </c>
      <c r="I126" s="101" t="str">
        <f>IFERROR(tbl_ven_agos[[#This Row],[preço unitário]]*tbl_ven_agos[[#This Row],[Qtd]],"")</f>
        <v/>
      </c>
      <c r="M126" s="90"/>
    </row>
    <row r="127" spans="1:13" x14ac:dyDescent="0.3">
      <c r="A127" s="98"/>
      <c r="B127" s="99"/>
      <c r="C127" s="100" t="str">
        <f>IFERROR(VLOOKUP(tbl_ent_agos[[#This Row],[Produto]],produtos,3,0),"")</f>
        <v/>
      </c>
      <c r="D127" s="101" t="str">
        <f>IFERROR(tbl_ent_agos[[#This Row],[preço unitário]]*tbl_ent_agos[[#This Row],[Qtd]],"")</f>
        <v/>
      </c>
      <c r="F127" s="98"/>
      <c r="G127" s="98"/>
      <c r="H127" s="100" t="str">
        <f>IFERROR(VLOOKUP(tbl_ven_agos[[#This Row],[Produto]],produtos,5,0),"")</f>
        <v/>
      </c>
      <c r="I127" s="101" t="str">
        <f>IFERROR(tbl_ven_agos[[#This Row],[preço unitário]]*tbl_ven_agos[[#This Row],[Qtd]],"")</f>
        <v/>
      </c>
      <c r="M127" s="90"/>
    </row>
    <row r="128" spans="1:13" x14ac:dyDescent="0.3">
      <c r="A128" s="98"/>
      <c r="B128" s="99"/>
      <c r="C128" s="100" t="str">
        <f>IFERROR(VLOOKUP(tbl_ent_agos[[#This Row],[Produto]],produtos,3,0),"")</f>
        <v/>
      </c>
      <c r="D128" s="101" t="str">
        <f>IFERROR(tbl_ent_agos[[#This Row],[preço unitário]]*tbl_ent_agos[[#This Row],[Qtd]],"")</f>
        <v/>
      </c>
      <c r="F128" s="98"/>
      <c r="G128" s="98"/>
      <c r="H128" s="100" t="str">
        <f>IFERROR(VLOOKUP(tbl_ven_agos[[#This Row],[Produto]],produtos,5,0),"")</f>
        <v/>
      </c>
      <c r="I128" s="101" t="str">
        <f>IFERROR(tbl_ven_agos[[#This Row],[preço unitário]]*tbl_ven_agos[[#This Row],[Qtd]],"")</f>
        <v/>
      </c>
      <c r="M128" s="90"/>
    </row>
    <row r="129" spans="1:13" x14ac:dyDescent="0.3">
      <c r="A129" s="98"/>
      <c r="B129" s="99"/>
      <c r="C129" s="100" t="str">
        <f>IFERROR(VLOOKUP(tbl_ent_agos[[#This Row],[Produto]],produtos,3,0),"")</f>
        <v/>
      </c>
      <c r="D129" s="101" t="str">
        <f>IFERROR(tbl_ent_agos[[#This Row],[preço unitário]]*tbl_ent_agos[[#This Row],[Qtd]],"")</f>
        <v/>
      </c>
      <c r="F129" s="98"/>
      <c r="G129" s="98"/>
      <c r="H129" s="100" t="str">
        <f>IFERROR(VLOOKUP(tbl_ven_agos[[#This Row],[Produto]],produtos,5,0),"")</f>
        <v/>
      </c>
      <c r="I129" s="101" t="str">
        <f>IFERROR(tbl_ven_agos[[#This Row],[preço unitário]]*tbl_ven_agos[[#This Row],[Qtd]],"")</f>
        <v/>
      </c>
      <c r="M129" s="90"/>
    </row>
    <row r="130" spans="1:13" x14ac:dyDescent="0.3">
      <c r="A130" s="98"/>
      <c r="B130" s="99"/>
      <c r="C130" s="100" t="str">
        <f>IFERROR(VLOOKUP(tbl_ent_agos[[#This Row],[Produto]],produtos,3,0),"")</f>
        <v/>
      </c>
      <c r="D130" s="101" t="str">
        <f>IFERROR(tbl_ent_agos[[#This Row],[preço unitário]]*tbl_ent_agos[[#This Row],[Qtd]],"")</f>
        <v/>
      </c>
      <c r="F130" s="98"/>
      <c r="G130" s="98"/>
      <c r="H130" s="100" t="str">
        <f>IFERROR(VLOOKUP(tbl_ven_agos[[#This Row],[Produto]],produtos,5,0),"")</f>
        <v/>
      </c>
      <c r="I130" s="101" t="str">
        <f>IFERROR(tbl_ven_agos[[#This Row],[preço unitário]]*tbl_ven_agos[[#This Row],[Qtd]],"")</f>
        <v/>
      </c>
      <c r="M130" s="90"/>
    </row>
    <row r="131" spans="1:13" x14ac:dyDescent="0.3">
      <c r="A131" s="98"/>
      <c r="B131" s="99"/>
      <c r="C131" s="100" t="str">
        <f>IFERROR(VLOOKUP(tbl_ent_agos[[#This Row],[Produto]],produtos,3,0),"")</f>
        <v/>
      </c>
      <c r="D131" s="101" t="str">
        <f>IFERROR(tbl_ent_agos[[#This Row],[preço unitário]]*tbl_ent_agos[[#This Row],[Qtd]],"")</f>
        <v/>
      </c>
      <c r="F131" s="98"/>
      <c r="G131" s="98"/>
      <c r="H131" s="100" t="str">
        <f>IFERROR(VLOOKUP(tbl_ven_agos[[#This Row],[Produto]],produtos,5,0),"")</f>
        <v/>
      </c>
      <c r="I131" s="101" t="str">
        <f>IFERROR(tbl_ven_agos[[#This Row],[preço unitário]]*tbl_ven_agos[[#This Row],[Qtd]],"")</f>
        <v/>
      </c>
      <c r="M131" s="90"/>
    </row>
    <row r="132" spans="1:13" x14ac:dyDescent="0.3">
      <c r="A132" s="98"/>
      <c r="B132" s="99"/>
      <c r="C132" s="100" t="str">
        <f>IFERROR(VLOOKUP(tbl_ent_agos[[#This Row],[Produto]],produtos,3,0),"")</f>
        <v/>
      </c>
      <c r="D132" s="101" t="str">
        <f>IFERROR(tbl_ent_agos[[#This Row],[preço unitário]]*tbl_ent_agos[[#This Row],[Qtd]],"")</f>
        <v/>
      </c>
      <c r="F132" s="98"/>
      <c r="G132" s="98"/>
      <c r="H132" s="100" t="str">
        <f>IFERROR(VLOOKUP(tbl_ven_agos[[#This Row],[Produto]],produtos,5,0),"")</f>
        <v/>
      </c>
      <c r="I132" s="101" t="str">
        <f>IFERROR(tbl_ven_agos[[#This Row],[preço unitário]]*tbl_ven_agos[[#This Row],[Qtd]],"")</f>
        <v/>
      </c>
      <c r="M132" s="90"/>
    </row>
    <row r="133" spans="1:13" x14ac:dyDescent="0.3">
      <c r="A133" s="98"/>
      <c r="B133" s="99"/>
      <c r="C133" s="100" t="str">
        <f>IFERROR(VLOOKUP(tbl_ent_agos[[#This Row],[Produto]],produtos,3,0),"")</f>
        <v/>
      </c>
      <c r="D133" s="101" t="str">
        <f>IFERROR(tbl_ent_agos[[#This Row],[preço unitário]]*tbl_ent_agos[[#This Row],[Qtd]],"")</f>
        <v/>
      </c>
      <c r="F133" s="98"/>
      <c r="G133" s="98"/>
      <c r="H133" s="100" t="str">
        <f>IFERROR(VLOOKUP(tbl_ven_agos[[#This Row],[Produto]],produtos,5,0),"")</f>
        <v/>
      </c>
      <c r="I133" s="101" t="str">
        <f>IFERROR(tbl_ven_agos[[#This Row],[preço unitário]]*tbl_ven_agos[[#This Row],[Qtd]],"")</f>
        <v/>
      </c>
      <c r="M133" s="90"/>
    </row>
    <row r="134" spans="1:13" x14ac:dyDescent="0.3">
      <c r="A134" s="98"/>
      <c r="B134" s="99"/>
      <c r="C134" s="100" t="str">
        <f>IFERROR(VLOOKUP(tbl_ent_agos[[#This Row],[Produto]],produtos,3,0),"")</f>
        <v/>
      </c>
      <c r="D134" s="101" t="str">
        <f>IFERROR(tbl_ent_agos[[#This Row],[preço unitário]]*tbl_ent_agos[[#This Row],[Qtd]],"")</f>
        <v/>
      </c>
      <c r="F134" s="98"/>
      <c r="G134" s="98"/>
      <c r="H134" s="100" t="str">
        <f>IFERROR(VLOOKUP(tbl_ven_agos[[#This Row],[Produto]],produtos,5,0),"")</f>
        <v/>
      </c>
      <c r="I134" s="101" t="str">
        <f>IFERROR(tbl_ven_agos[[#This Row],[preço unitário]]*tbl_ven_agos[[#This Row],[Qtd]],"")</f>
        <v/>
      </c>
      <c r="M134" s="90"/>
    </row>
    <row r="135" spans="1:13" x14ac:dyDescent="0.3">
      <c r="A135" s="98"/>
      <c r="B135" s="99"/>
      <c r="C135" s="100" t="str">
        <f>IFERROR(VLOOKUP(tbl_ent_agos[[#This Row],[Produto]],produtos,3,0),"")</f>
        <v/>
      </c>
      <c r="D135" s="101" t="str">
        <f>IFERROR(tbl_ent_agos[[#This Row],[preço unitário]]*tbl_ent_agos[[#This Row],[Qtd]],"")</f>
        <v/>
      </c>
      <c r="F135" s="98"/>
      <c r="G135" s="98"/>
      <c r="H135" s="100" t="str">
        <f>IFERROR(VLOOKUP(tbl_ven_agos[[#This Row],[Produto]],produtos,5,0),"")</f>
        <v/>
      </c>
      <c r="I135" s="101" t="str">
        <f>IFERROR(tbl_ven_agos[[#This Row],[preço unitário]]*tbl_ven_agos[[#This Row],[Qtd]],"")</f>
        <v/>
      </c>
      <c r="M135" s="90"/>
    </row>
    <row r="136" spans="1:13" x14ac:dyDescent="0.3">
      <c r="A136" s="98"/>
      <c r="B136" s="99"/>
      <c r="C136" s="100" t="str">
        <f>IFERROR(VLOOKUP(tbl_ent_agos[[#This Row],[Produto]],produtos,3,0),"")</f>
        <v/>
      </c>
      <c r="D136" s="101" t="str">
        <f>IFERROR(tbl_ent_agos[[#This Row],[preço unitário]]*tbl_ent_agos[[#This Row],[Qtd]],"")</f>
        <v/>
      </c>
      <c r="F136" s="98"/>
      <c r="G136" s="98"/>
      <c r="H136" s="100" t="str">
        <f>IFERROR(VLOOKUP(tbl_ven_agos[[#This Row],[Produto]],produtos,5,0),"")</f>
        <v/>
      </c>
      <c r="I136" s="101" t="str">
        <f>IFERROR(tbl_ven_agos[[#This Row],[preço unitário]]*tbl_ven_agos[[#This Row],[Qtd]],"")</f>
        <v/>
      </c>
      <c r="M136" s="90"/>
    </row>
    <row r="137" spans="1:13" x14ac:dyDescent="0.3">
      <c r="A137" s="98"/>
      <c r="B137" s="99"/>
      <c r="C137" s="100" t="str">
        <f>IFERROR(VLOOKUP(tbl_ent_agos[[#This Row],[Produto]],produtos,3,0),"")</f>
        <v/>
      </c>
      <c r="D137" s="101" t="str">
        <f>IFERROR(tbl_ent_agos[[#This Row],[preço unitário]]*tbl_ent_agos[[#This Row],[Qtd]],"")</f>
        <v/>
      </c>
      <c r="F137" s="98"/>
      <c r="G137" s="98"/>
      <c r="H137" s="100" t="str">
        <f>IFERROR(VLOOKUP(tbl_ven_agos[[#This Row],[Produto]],produtos,5,0),"")</f>
        <v/>
      </c>
      <c r="I137" s="101" t="str">
        <f>IFERROR(tbl_ven_agos[[#This Row],[preço unitário]]*tbl_ven_agos[[#This Row],[Qtd]],"")</f>
        <v/>
      </c>
      <c r="M137" s="90"/>
    </row>
    <row r="138" spans="1:13" x14ac:dyDescent="0.3">
      <c r="A138" s="98"/>
      <c r="B138" s="99"/>
      <c r="C138" s="100" t="str">
        <f>IFERROR(VLOOKUP(tbl_ent_agos[[#This Row],[Produto]],produtos,3,0),"")</f>
        <v/>
      </c>
      <c r="D138" s="101" t="str">
        <f>IFERROR(tbl_ent_agos[[#This Row],[preço unitário]]*tbl_ent_agos[[#This Row],[Qtd]],"")</f>
        <v/>
      </c>
      <c r="F138" s="98"/>
      <c r="G138" s="98"/>
      <c r="H138" s="100" t="str">
        <f>IFERROR(VLOOKUP(tbl_ven_agos[[#This Row],[Produto]],produtos,5,0),"")</f>
        <v/>
      </c>
      <c r="I138" s="101" t="str">
        <f>IFERROR(tbl_ven_agos[[#This Row],[preço unitário]]*tbl_ven_agos[[#This Row],[Qtd]],"")</f>
        <v/>
      </c>
      <c r="M138" s="90"/>
    </row>
    <row r="139" spans="1:13" x14ac:dyDescent="0.3">
      <c r="A139" s="98"/>
      <c r="B139" s="99"/>
      <c r="C139" s="100" t="str">
        <f>IFERROR(VLOOKUP(tbl_ent_agos[[#This Row],[Produto]],produtos,3,0),"")</f>
        <v/>
      </c>
      <c r="D139" s="101" t="str">
        <f>IFERROR(tbl_ent_agos[[#This Row],[preço unitário]]*tbl_ent_agos[[#This Row],[Qtd]],"")</f>
        <v/>
      </c>
      <c r="F139" s="98"/>
      <c r="G139" s="98"/>
      <c r="H139" s="100" t="str">
        <f>IFERROR(VLOOKUP(tbl_ven_agos[[#This Row],[Produto]],produtos,5,0),"")</f>
        <v/>
      </c>
      <c r="I139" s="101" t="str">
        <f>IFERROR(tbl_ven_agos[[#This Row],[preço unitário]]*tbl_ven_agos[[#This Row],[Qtd]],"")</f>
        <v/>
      </c>
      <c r="M139" s="90"/>
    </row>
    <row r="140" spans="1:13" x14ac:dyDescent="0.3">
      <c r="A140" s="98"/>
      <c r="B140" s="99"/>
      <c r="C140" s="100" t="str">
        <f>IFERROR(VLOOKUP(tbl_ent_agos[[#This Row],[Produto]],produtos,3,0),"")</f>
        <v/>
      </c>
      <c r="D140" s="101" t="str">
        <f>IFERROR(tbl_ent_agos[[#This Row],[preço unitário]]*tbl_ent_agos[[#This Row],[Qtd]],"")</f>
        <v/>
      </c>
      <c r="F140" s="98"/>
      <c r="G140" s="98"/>
      <c r="H140" s="100" t="str">
        <f>IFERROR(VLOOKUP(tbl_ven_agos[[#This Row],[Produto]],produtos,5,0),"")</f>
        <v/>
      </c>
      <c r="I140" s="101" t="str">
        <f>IFERROR(tbl_ven_agos[[#This Row],[preço unitário]]*tbl_ven_agos[[#This Row],[Qtd]],"")</f>
        <v/>
      </c>
      <c r="M140" s="90"/>
    </row>
    <row r="141" spans="1:13" x14ac:dyDescent="0.3">
      <c r="A141" s="98"/>
      <c r="B141" s="99"/>
      <c r="C141" s="100" t="str">
        <f>IFERROR(VLOOKUP(tbl_ent_agos[[#This Row],[Produto]],produtos,3,0),"")</f>
        <v/>
      </c>
      <c r="D141" s="101" t="str">
        <f>IFERROR(tbl_ent_agos[[#This Row],[preço unitário]]*tbl_ent_agos[[#This Row],[Qtd]],"")</f>
        <v/>
      </c>
      <c r="F141" s="98"/>
      <c r="G141" s="98"/>
      <c r="H141" s="100" t="str">
        <f>IFERROR(VLOOKUP(tbl_ven_agos[[#This Row],[Produto]],produtos,5,0),"")</f>
        <v/>
      </c>
      <c r="I141" s="101" t="str">
        <f>IFERROR(tbl_ven_agos[[#This Row],[preço unitário]]*tbl_ven_agos[[#This Row],[Qtd]],"")</f>
        <v/>
      </c>
      <c r="M141" s="90"/>
    </row>
    <row r="142" spans="1:13" x14ac:dyDescent="0.3">
      <c r="A142" s="98"/>
      <c r="B142" s="99"/>
      <c r="C142" s="100" t="str">
        <f>IFERROR(VLOOKUP(tbl_ent_agos[[#This Row],[Produto]],produtos,3,0),"")</f>
        <v/>
      </c>
      <c r="D142" s="101" t="str">
        <f>IFERROR(tbl_ent_agos[[#This Row],[preço unitário]]*tbl_ent_agos[[#This Row],[Qtd]],"")</f>
        <v/>
      </c>
      <c r="F142" s="98"/>
      <c r="G142" s="98"/>
      <c r="H142" s="100" t="str">
        <f>IFERROR(VLOOKUP(tbl_ven_agos[[#This Row],[Produto]],produtos,5,0),"")</f>
        <v/>
      </c>
      <c r="I142" s="101" t="str">
        <f>IFERROR(tbl_ven_agos[[#This Row],[preço unitário]]*tbl_ven_agos[[#This Row],[Qtd]],"")</f>
        <v/>
      </c>
      <c r="M142" s="90"/>
    </row>
    <row r="143" spans="1:13" x14ac:dyDescent="0.3">
      <c r="A143" s="98"/>
      <c r="B143" s="99"/>
      <c r="C143" s="100" t="str">
        <f>IFERROR(VLOOKUP(tbl_ent_agos[[#This Row],[Produto]],produtos,3,0),"")</f>
        <v/>
      </c>
      <c r="D143" s="101" t="str">
        <f>IFERROR(tbl_ent_agos[[#This Row],[preço unitário]]*tbl_ent_agos[[#This Row],[Qtd]],"")</f>
        <v/>
      </c>
      <c r="F143" s="98"/>
      <c r="G143" s="98"/>
      <c r="H143" s="100" t="str">
        <f>IFERROR(VLOOKUP(tbl_ven_agos[[#This Row],[Produto]],produtos,5,0),"")</f>
        <v/>
      </c>
      <c r="I143" s="101" t="str">
        <f>IFERROR(tbl_ven_agos[[#This Row],[preço unitário]]*tbl_ven_agos[[#This Row],[Qtd]],"")</f>
        <v/>
      </c>
      <c r="M143" s="90"/>
    </row>
    <row r="144" spans="1:13" x14ac:dyDescent="0.3">
      <c r="A144" s="98"/>
      <c r="B144" s="99"/>
      <c r="C144" s="100" t="str">
        <f>IFERROR(VLOOKUP(tbl_ent_agos[[#This Row],[Produto]],produtos,3,0),"")</f>
        <v/>
      </c>
      <c r="D144" s="101" t="str">
        <f>IFERROR(tbl_ent_agos[[#This Row],[preço unitário]]*tbl_ent_agos[[#This Row],[Qtd]],"")</f>
        <v/>
      </c>
      <c r="F144" s="98"/>
      <c r="G144" s="98"/>
      <c r="H144" s="100" t="str">
        <f>IFERROR(VLOOKUP(tbl_ven_agos[[#This Row],[Produto]],produtos,5,0),"")</f>
        <v/>
      </c>
      <c r="I144" s="101" t="str">
        <f>IFERROR(tbl_ven_agos[[#This Row],[preço unitário]]*tbl_ven_agos[[#This Row],[Qtd]],"")</f>
        <v/>
      </c>
      <c r="M144" s="90"/>
    </row>
    <row r="145" spans="1:13" x14ac:dyDescent="0.3">
      <c r="A145" s="98"/>
      <c r="B145" s="99"/>
      <c r="C145" s="100" t="str">
        <f>IFERROR(VLOOKUP(tbl_ent_agos[[#This Row],[Produto]],produtos,3,0),"")</f>
        <v/>
      </c>
      <c r="D145" s="101" t="str">
        <f>IFERROR(tbl_ent_agos[[#This Row],[preço unitário]]*tbl_ent_agos[[#This Row],[Qtd]],"")</f>
        <v/>
      </c>
      <c r="F145" s="98"/>
      <c r="G145" s="98"/>
      <c r="H145" s="100" t="str">
        <f>IFERROR(VLOOKUP(tbl_ven_agos[[#This Row],[Produto]],produtos,5,0),"")</f>
        <v/>
      </c>
      <c r="I145" s="101" t="str">
        <f>IFERROR(tbl_ven_agos[[#This Row],[preço unitário]]*tbl_ven_agos[[#This Row],[Qtd]],"")</f>
        <v/>
      </c>
      <c r="M145" s="90"/>
    </row>
    <row r="146" spans="1:13" x14ac:dyDescent="0.3">
      <c r="A146" s="98"/>
      <c r="B146" s="99"/>
      <c r="C146" s="100" t="str">
        <f>IFERROR(VLOOKUP(tbl_ent_agos[[#This Row],[Produto]],produtos,3,0),"")</f>
        <v/>
      </c>
      <c r="D146" s="101" t="str">
        <f>IFERROR(tbl_ent_agos[[#This Row],[preço unitário]]*tbl_ent_agos[[#This Row],[Qtd]],"")</f>
        <v/>
      </c>
      <c r="F146" s="98"/>
      <c r="G146" s="98"/>
      <c r="H146" s="100" t="str">
        <f>IFERROR(VLOOKUP(tbl_ven_agos[[#This Row],[Produto]],produtos,5,0),"")</f>
        <v/>
      </c>
      <c r="I146" s="101" t="str">
        <f>IFERROR(tbl_ven_agos[[#This Row],[preço unitário]]*tbl_ven_agos[[#This Row],[Qtd]],"")</f>
        <v/>
      </c>
      <c r="M146" s="90"/>
    </row>
    <row r="147" spans="1:13" x14ac:dyDescent="0.3">
      <c r="A147" s="98"/>
      <c r="B147" s="99"/>
      <c r="C147" s="100" t="str">
        <f>IFERROR(VLOOKUP(tbl_ent_agos[[#This Row],[Produto]],produtos,3,0),"")</f>
        <v/>
      </c>
      <c r="D147" s="101" t="str">
        <f>IFERROR(tbl_ent_agos[[#This Row],[preço unitário]]*tbl_ent_agos[[#This Row],[Qtd]],"")</f>
        <v/>
      </c>
      <c r="F147" s="98"/>
      <c r="G147" s="98"/>
      <c r="H147" s="100" t="str">
        <f>IFERROR(VLOOKUP(tbl_ven_agos[[#This Row],[Produto]],produtos,5,0),"")</f>
        <v/>
      </c>
      <c r="I147" s="101" t="str">
        <f>IFERROR(tbl_ven_agos[[#This Row],[preço unitário]]*tbl_ven_agos[[#This Row],[Qtd]],"")</f>
        <v/>
      </c>
      <c r="M147" s="90"/>
    </row>
    <row r="148" spans="1:13" x14ac:dyDescent="0.3">
      <c r="A148" s="98"/>
      <c r="B148" s="99"/>
      <c r="C148" s="100" t="str">
        <f>IFERROR(VLOOKUP(tbl_ent_agos[[#This Row],[Produto]],produtos,3,0),"")</f>
        <v/>
      </c>
      <c r="D148" s="101" t="str">
        <f>IFERROR(tbl_ent_agos[[#This Row],[preço unitário]]*tbl_ent_agos[[#This Row],[Qtd]],"")</f>
        <v/>
      </c>
      <c r="F148" s="98"/>
      <c r="G148" s="98"/>
      <c r="H148" s="100" t="str">
        <f>IFERROR(VLOOKUP(tbl_ven_agos[[#This Row],[Produto]],produtos,5,0),"")</f>
        <v/>
      </c>
      <c r="I148" s="101" t="str">
        <f>IFERROR(tbl_ven_agos[[#This Row],[preço unitário]]*tbl_ven_agos[[#This Row],[Qtd]],"")</f>
        <v/>
      </c>
      <c r="M148" s="90"/>
    </row>
    <row r="149" spans="1:13" x14ac:dyDescent="0.3">
      <c r="A149" s="98"/>
      <c r="B149" s="99"/>
      <c r="C149" s="100" t="str">
        <f>IFERROR(VLOOKUP(tbl_ent_agos[[#This Row],[Produto]],produtos,3,0),"")</f>
        <v/>
      </c>
      <c r="D149" s="101" t="str">
        <f>IFERROR(tbl_ent_agos[[#This Row],[preço unitário]]*tbl_ent_agos[[#This Row],[Qtd]],"")</f>
        <v/>
      </c>
      <c r="F149" s="98"/>
      <c r="G149" s="98"/>
      <c r="H149" s="100" t="str">
        <f>IFERROR(VLOOKUP(tbl_ven_agos[[#This Row],[Produto]],produtos,5,0),"")</f>
        <v/>
      </c>
      <c r="I149" s="101" t="str">
        <f>IFERROR(tbl_ven_agos[[#This Row],[preço unitário]]*tbl_ven_agos[[#This Row],[Qtd]],"")</f>
        <v/>
      </c>
      <c r="M149" s="90"/>
    </row>
    <row r="150" spans="1:13" x14ac:dyDescent="0.3">
      <c r="A150" s="98"/>
      <c r="B150" s="99"/>
      <c r="C150" s="100" t="str">
        <f>IFERROR(VLOOKUP(tbl_ent_agos[[#This Row],[Produto]],produtos,3,0),"")</f>
        <v/>
      </c>
      <c r="D150" s="101" t="str">
        <f>IFERROR(tbl_ent_agos[[#This Row],[preço unitário]]*tbl_ent_agos[[#This Row],[Qtd]],"")</f>
        <v/>
      </c>
      <c r="F150" s="98"/>
      <c r="G150" s="98"/>
      <c r="H150" s="100" t="str">
        <f>IFERROR(VLOOKUP(tbl_ven_agos[[#This Row],[Produto]],produtos,5,0),"")</f>
        <v/>
      </c>
      <c r="I150" s="101" t="str">
        <f>IFERROR(tbl_ven_agos[[#This Row],[preço unitário]]*tbl_ven_agos[[#This Row],[Qtd]],"")</f>
        <v/>
      </c>
      <c r="M150" s="90"/>
    </row>
    <row r="151" spans="1:13" x14ac:dyDescent="0.3">
      <c r="A151" s="98"/>
      <c r="B151" s="99"/>
      <c r="C151" s="100" t="str">
        <f>IFERROR(VLOOKUP(tbl_ent_agos[[#This Row],[Produto]],produtos,3,0),"")</f>
        <v/>
      </c>
      <c r="D151" s="101" t="str">
        <f>IFERROR(tbl_ent_agos[[#This Row],[preço unitário]]*tbl_ent_agos[[#This Row],[Qtd]],"")</f>
        <v/>
      </c>
      <c r="F151" s="98"/>
      <c r="G151" s="98"/>
      <c r="H151" s="100" t="str">
        <f>IFERROR(VLOOKUP(tbl_ven_agos[[#This Row],[Produto]],produtos,5,0),"")</f>
        <v/>
      </c>
      <c r="I151" s="101" t="str">
        <f>IFERROR(tbl_ven_agos[[#This Row],[preço unitário]]*tbl_ven_agos[[#This Row],[Qtd]],"")</f>
        <v/>
      </c>
      <c r="M151" s="90"/>
    </row>
    <row r="152" spans="1:13" x14ac:dyDescent="0.3">
      <c r="A152" s="98"/>
      <c r="B152" s="99"/>
      <c r="C152" s="100" t="str">
        <f>IFERROR(VLOOKUP(tbl_ent_agos[[#This Row],[Produto]],produtos,3,0),"")</f>
        <v/>
      </c>
      <c r="D152" s="101" t="str">
        <f>IFERROR(tbl_ent_agos[[#This Row],[preço unitário]]*tbl_ent_agos[[#This Row],[Qtd]],"")</f>
        <v/>
      </c>
      <c r="F152" s="98"/>
      <c r="G152" s="98"/>
      <c r="H152" s="100" t="str">
        <f>IFERROR(VLOOKUP(tbl_ven_agos[[#This Row],[Produto]],produtos,5,0),"")</f>
        <v/>
      </c>
      <c r="I152" s="101" t="str">
        <f>IFERROR(tbl_ven_agos[[#This Row],[preço unitário]]*tbl_ven_agos[[#This Row],[Qtd]],"")</f>
        <v/>
      </c>
      <c r="M152" s="90"/>
    </row>
    <row r="153" spans="1:13" x14ac:dyDescent="0.3">
      <c r="A153" s="98"/>
      <c r="B153" s="99"/>
      <c r="C153" s="100" t="str">
        <f>IFERROR(VLOOKUP(tbl_ent_agos[[#This Row],[Produto]],produtos,3,0),"")</f>
        <v/>
      </c>
      <c r="D153" s="101" t="str">
        <f>IFERROR(tbl_ent_agos[[#This Row],[preço unitário]]*tbl_ent_agos[[#This Row],[Qtd]],"")</f>
        <v/>
      </c>
      <c r="F153" s="98"/>
      <c r="G153" s="98"/>
      <c r="H153" s="100" t="str">
        <f>IFERROR(VLOOKUP(tbl_ven_agos[[#This Row],[Produto]],produtos,5,0),"")</f>
        <v/>
      </c>
      <c r="I153" s="101" t="str">
        <f>IFERROR(tbl_ven_agos[[#This Row],[preço unitário]]*tbl_ven_agos[[#This Row],[Qtd]],"")</f>
        <v/>
      </c>
      <c r="M153" s="90"/>
    </row>
    <row r="154" spans="1:13" x14ac:dyDescent="0.3">
      <c r="A154" s="98"/>
      <c r="B154" s="99"/>
      <c r="C154" s="100" t="str">
        <f>IFERROR(VLOOKUP(tbl_ent_agos[[#This Row],[Produto]],produtos,3,0),"")</f>
        <v/>
      </c>
      <c r="D154" s="101" t="str">
        <f>IFERROR(tbl_ent_agos[[#This Row],[preço unitário]]*tbl_ent_agos[[#This Row],[Qtd]],"")</f>
        <v/>
      </c>
      <c r="F154" s="98"/>
      <c r="G154" s="98"/>
      <c r="H154" s="100" t="str">
        <f>IFERROR(VLOOKUP(tbl_ven_agos[[#This Row],[Produto]],produtos,5,0),"")</f>
        <v/>
      </c>
      <c r="I154" s="101" t="str">
        <f>IFERROR(tbl_ven_agos[[#This Row],[preço unitário]]*tbl_ven_agos[[#This Row],[Qtd]],"")</f>
        <v/>
      </c>
      <c r="M154" s="90"/>
    </row>
    <row r="155" spans="1:13" x14ac:dyDescent="0.3">
      <c r="A155" s="98"/>
      <c r="B155" s="99"/>
      <c r="C155" s="100" t="str">
        <f>IFERROR(VLOOKUP(tbl_ent_agos[[#This Row],[Produto]],produtos,3,0),"")</f>
        <v/>
      </c>
      <c r="D155" s="101" t="str">
        <f>IFERROR(tbl_ent_agos[[#This Row],[preço unitário]]*tbl_ent_agos[[#This Row],[Qtd]],"")</f>
        <v/>
      </c>
      <c r="F155" s="98"/>
      <c r="G155" s="98"/>
      <c r="H155" s="100" t="str">
        <f>IFERROR(VLOOKUP(tbl_ven_agos[[#This Row],[Produto]],produtos,5,0),"")</f>
        <v/>
      </c>
      <c r="I155" s="101" t="str">
        <f>IFERROR(tbl_ven_agos[[#This Row],[preço unitário]]*tbl_ven_agos[[#This Row],[Qtd]],"")</f>
        <v/>
      </c>
      <c r="M155" s="90"/>
    </row>
    <row r="156" spans="1:13" x14ac:dyDescent="0.3">
      <c r="A156" s="98"/>
      <c r="B156" s="99"/>
      <c r="C156" s="100" t="str">
        <f>IFERROR(VLOOKUP(tbl_ent_agos[[#This Row],[Produto]],produtos,3,0),"")</f>
        <v/>
      </c>
      <c r="D156" s="101" t="str">
        <f>IFERROR(tbl_ent_agos[[#This Row],[preço unitário]]*tbl_ent_agos[[#This Row],[Qtd]],"")</f>
        <v/>
      </c>
      <c r="F156" s="98"/>
      <c r="G156" s="98"/>
      <c r="H156" s="100" t="str">
        <f>IFERROR(VLOOKUP(tbl_ven_agos[[#This Row],[Produto]],produtos,5,0),"")</f>
        <v/>
      </c>
      <c r="I156" s="101" t="str">
        <f>IFERROR(tbl_ven_agos[[#This Row],[preço unitário]]*tbl_ven_agos[[#This Row],[Qtd]],"")</f>
        <v/>
      </c>
      <c r="M156" s="90"/>
    </row>
    <row r="157" spans="1:13" x14ac:dyDescent="0.3">
      <c r="A157" s="98"/>
      <c r="B157" s="99"/>
      <c r="C157" s="100" t="str">
        <f>IFERROR(VLOOKUP(tbl_ent_agos[[#This Row],[Produto]],produtos,3,0),"")</f>
        <v/>
      </c>
      <c r="D157" s="101" t="str">
        <f>IFERROR(tbl_ent_agos[[#This Row],[preço unitário]]*tbl_ent_agos[[#This Row],[Qtd]],"")</f>
        <v/>
      </c>
      <c r="F157" s="98"/>
      <c r="G157" s="98"/>
      <c r="H157" s="100" t="str">
        <f>IFERROR(VLOOKUP(tbl_ven_agos[[#This Row],[Produto]],produtos,5,0),"")</f>
        <v/>
      </c>
      <c r="I157" s="101" t="str">
        <f>IFERROR(tbl_ven_agos[[#This Row],[preço unitário]]*tbl_ven_agos[[#This Row],[Qtd]],"")</f>
        <v/>
      </c>
      <c r="M157" s="90"/>
    </row>
    <row r="158" spans="1:13" x14ac:dyDescent="0.3">
      <c r="A158" s="98"/>
      <c r="B158" s="99"/>
      <c r="C158" s="100" t="str">
        <f>IFERROR(VLOOKUP(tbl_ent_agos[[#This Row],[Produto]],produtos,3,0),"")</f>
        <v/>
      </c>
      <c r="D158" s="101" t="str">
        <f>IFERROR(tbl_ent_agos[[#This Row],[preço unitário]]*tbl_ent_agos[[#This Row],[Qtd]],"")</f>
        <v/>
      </c>
      <c r="F158" s="98"/>
      <c r="G158" s="98"/>
      <c r="H158" s="100" t="str">
        <f>IFERROR(VLOOKUP(tbl_ven_agos[[#This Row],[Produto]],produtos,5,0),"")</f>
        <v/>
      </c>
      <c r="I158" s="101" t="str">
        <f>IFERROR(tbl_ven_agos[[#This Row],[preço unitário]]*tbl_ven_agos[[#This Row],[Qtd]],"")</f>
        <v/>
      </c>
      <c r="M158" s="90"/>
    </row>
    <row r="159" spans="1:13" x14ac:dyDescent="0.3">
      <c r="A159" s="98"/>
      <c r="B159" s="99"/>
      <c r="C159" s="100" t="str">
        <f>IFERROR(VLOOKUP(tbl_ent_agos[[#This Row],[Produto]],produtos,3,0),"")</f>
        <v/>
      </c>
      <c r="D159" s="101" t="str">
        <f>IFERROR(tbl_ent_agos[[#This Row],[preço unitário]]*tbl_ent_agos[[#This Row],[Qtd]],"")</f>
        <v/>
      </c>
      <c r="F159" s="98"/>
      <c r="G159" s="98"/>
      <c r="H159" s="100" t="str">
        <f>IFERROR(VLOOKUP(tbl_ven_agos[[#This Row],[Produto]],produtos,5,0),"")</f>
        <v/>
      </c>
      <c r="I159" s="101" t="str">
        <f>IFERROR(tbl_ven_agos[[#This Row],[preço unitário]]*tbl_ven_agos[[#This Row],[Qtd]],"")</f>
        <v/>
      </c>
      <c r="M159" s="90"/>
    </row>
    <row r="160" spans="1:13" x14ac:dyDescent="0.3">
      <c r="A160" s="98"/>
      <c r="B160" s="99"/>
      <c r="C160" s="100" t="str">
        <f>IFERROR(VLOOKUP(tbl_ent_agos[[#This Row],[Produto]],produtos,3,0),"")</f>
        <v/>
      </c>
      <c r="D160" s="101" t="str">
        <f>IFERROR(tbl_ent_agos[[#This Row],[preço unitário]]*tbl_ent_agos[[#This Row],[Qtd]],"")</f>
        <v/>
      </c>
      <c r="F160" s="98"/>
      <c r="G160" s="98"/>
      <c r="H160" s="100" t="str">
        <f>IFERROR(VLOOKUP(tbl_ven_agos[[#This Row],[Produto]],produtos,5,0),"")</f>
        <v/>
      </c>
      <c r="I160" s="101" t="str">
        <f>IFERROR(tbl_ven_agos[[#This Row],[preço unitário]]*tbl_ven_agos[[#This Row],[Qtd]],"")</f>
        <v/>
      </c>
      <c r="M160" s="90"/>
    </row>
    <row r="161" spans="1:13" x14ac:dyDescent="0.3">
      <c r="A161" s="98"/>
      <c r="B161" s="99"/>
      <c r="C161" s="100" t="str">
        <f>IFERROR(VLOOKUP(tbl_ent_agos[[#This Row],[Produto]],produtos,3,0),"")</f>
        <v/>
      </c>
      <c r="D161" s="101" t="str">
        <f>IFERROR(tbl_ent_agos[[#This Row],[preço unitário]]*tbl_ent_agos[[#This Row],[Qtd]],"")</f>
        <v/>
      </c>
      <c r="F161" s="98"/>
      <c r="G161" s="98"/>
      <c r="H161" s="100" t="str">
        <f>IFERROR(VLOOKUP(tbl_ven_agos[[#This Row],[Produto]],produtos,5,0),"")</f>
        <v/>
      </c>
      <c r="I161" s="101" t="str">
        <f>IFERROR(tbl_ven_agos[[#This Row],[preço unitário]]*tbl_ven_agos[[#This Row],[Qtd]],"")</f>
        <v/>
      </c>
      <c r="M161" s="90"/>
    </row>
    <row r="162" spans="1:13" x14ac:dyDescent="0.3">
      <c r="A162" s="98"/>
      <c r="B162" s="99"/>
      <c r="C162" s="100" t="str">
        <f>IFERROR(VLOOKUP(tbl_ent_agos[[#This Row],[Produto]],produtos,3,0),"")</f>
        <v/>
      </c>
      <c r="D162" s="101" t="str">
        <f>IFERROR(tbl_ent_agos[[#This Row],[preço unitário]]*tbl_ent_agos[[#This Row],[Qtd]],"")</f>
        <v/>
      </c>
      <c r="F162" s="98"/>
      <c r="G162" s="98"/>
      <c r="H162" s="100" t="str">
        <f>IFERROR(VLOOKUP(tbl_ven_agos[[#This Row],[Produto]],produtos,5,0),"")</f>
        <v/>
      </c>
      <c r="I162" s="101" t="str">
        <f>IFERROR(tbl_ven_agos[[#This Row],[preço unitário]]*tbl_ven_agos[[#This Row],[Qtd]],"")</f>
        <v/>
      </c>
      <c r="M162" s="90"/>
    </row>
    <row r="163" spans="1:13" x14ac:dyDescent="0.3">
      <c r="A163" s="98"/>
      <c r="B163" s="99"/>
      <c r="C163" s="100" t="str">
        <f>IFERROR(VLOOKUP(tbl_ent_agos[[#This Row],[Produto]],produtos,3,0),"")</f>
        <v/>
      </c>
      <c r="D163" s="101" t="str">
        <f>IFERROR(tbl_ent_agos[[#This Row],[preço unitário]]*tbl_ent_agos[[#This Row],[Qtd]],"")</f>
        <v/>
      </c>
      <c r="F163" s="98"/>
      <c r="G163" s="98"/>
      <c r="H163" s="100" t="str">
        <f>IFERROR(VLOOKUP(tbl_ven_agos[[#This Row],[Produto]],produtos,5,0),"")</f>
        <v/>
      </c>
      <c r="I163" s="101" t="str">
        <f>IFERROR(tbl_ven_agos[[#This Row],[preço unitário]]*tbl_ven_agos[[#This Row],[Qtd]],"")</f>
        <v/>
      </c>
      <c r="M163" s="90"/>
    </row>
    <row r="164" spans="1:13" x14ac:dyDescent="0.3">
      <c r="A164" s="98"/>
      <c r="B164" s="99"/>
      <c r="C164" s="100" t="str">
        <f>IFERROR(VLOOKUP(tbl_ent_agos[[#This Row],[Produto]],produtos,3,0),"")</f>
        <v/>
      </c>
      <c r="D164" s="101" t="str">
        <f>IFERROR(tbl_ent_agos[[#This Row],[preço unitário]]*tbl_ent_agos[[#This Row],[Qtd]],"")</f>
        <v/>
      </c>
      <c r="F164" s="98"/>
      <c r="G164" s="98"/>
      <c r="H164" s="100" t="str">
        <f>IFERROR(VLOOKUP(tbl_ven_agos[[#This Row],[Produto]],produtos,5,0),"")</f>
        <v/>
      </c>
      <c r="I164" s="101" t="str">
        <f>IFERROR(tbl_ven_agos[[#This Row],[preço unitário]]*tbl_ven_agos[[#This Row],[Qtd]],"")</f>
        <v/>
      </c>
      <c r="M164" s="90"/>
    </row>
    <row r="165" spans="1:13" x14ac:dyDescent="0.3">
      <c r="A165" s="98"/>
      <c r="B165" s="99"/>
      <c r="C165" s="100" t="str">
        <f>IFERROR(VLOOKUP(tbl_ent_agos[[#This Row],[Produto]],produtos,3,0),"")</f>
        <v/>
      </c>
      <c r="D165" s="101" t="str">
        <f>IFERROR(tbl_ent_agos[[#This Row],[preço unitário]]*tbl_ent_agos[[#This Row],[Qtd]],"")</f>
        <v/>
      </c>
      <c r="F165" s="98"/>
      <c r="G165" s="98"/>
      <c r="H165" s="100" t="str">
        <f>IFERROR(VLOOKUP(tbl_ven_agos[[#This Row],[Produto]],produtos,5,0),"")</f>
        <v/>
      </c>
      <c r="I165" s="101" t="str">
        <f>IFERROR(tbl_ven_agos[[#This Row],[preço unitário]]*tbl_ven_agos[[#This Row],[Qtd]],"")</f>
        <v/>
      </c>
      <c r="M165" s="90"/>
    </row>
    <row r="166" spans="1:13" x14ac:dyDescent="0.3">
      <c r="A166" s="98"/>
      <c r="B166" s="99"/>
      <c r="C166" s="100" t="str">
        <f>IFERROR(VLOOKUP(tbl_ent_agos[[#This Row],[Produto]],produtos,3,0),"")</f>
        <v/>
      </c>
      <c r="D166" s="101" t="str">
        <f>IFERROR(tbl_ent_agos[[#This Row],[preço unitário]]*tbl_ent_agos[[#This Row],[Qtd]],"")</f>
        <v/>
      </c>
      <c r="F166" s="98"/>
      <c r="G166" s="98"/>
      <c r="H166" s="100" t="str">
        <f>IFERROR(VLOOKUP(tbl_ven_agos[[#This Row],[Produto]],produtos,5,0),"")</f>
        <v/>
      </c>
      <c r="I166" s="101" t="str">
        <f>IFERROR(tbl_ven_agos[[#This Row],[preço unitário]]*tbl_ven_agos[[#This Row],[Qtd]],"")</f>
        <v/>
      </c>
      <c r="M166" s="90"/>
    </row>
    <row r="167" spans="1:13" x14ac:dyDescent="0.3">
      <c r="A167" s="98"/>
      <c r="B167" s="99"/>
      <c r="C167" s="100" t="str">
        <f>IFERROR(VLOOKUP(tbl_ent_agos[[#This Row],[Produto]],produtos,3,0),"")</f>
        <v/>
      </c>
      <c r="D167" s="101" t="str">
        <f>IFERROR(tbl_ent_agos[[#This Row],[preço unitário]]*tbl_ent_agos[[#This Row],[Qtd]],"")</f>
        <v/>
      </c>
      <c r="F167" s="98"/>
      <c r="G167" s="98"/>
      <c r="H167" s="100" t="str">
        <f>IFERROR(VLOOKUP(tbl_ven_agos[[#This Row],[Produto]],produtos,5,0),"")</f>
        <v/>
      </c>
      <c r="I167" s="101" t="str">
        <f>IFERROR(tbl_ven_agos[[#This Row],[preço unitário]]*tbl_ven_agos[[#This Row],[Qtd]],"")</f>
        <v/>
      </c>
      <c r="M167" s="90"/>
    </row>
    <row r="168" spans="1:13" x14ac:dyDescent="0.3">
      <c r="A168" s="98"/>
      <c r="B168" s="99"/>
      <c r="C168" s="100" t="str">
        <f>IFERROR(VLOOKUP(tbl_ent_agos[[#This Row],[Produto]],produtos,3,0),"")</f>
        <v/>
      </c>
      <c r="D168" s="101" t="str">
        <f>IFERROR(tbl_ent_agos[[#This Row],[preço unitário]]*tbl_ent_agos[[#This Row],[Qtd]],"")</f>
        <v/>
      </c>
      <c r="F168" s="98"/>
      <c r="G168" s="98"/>
      <c r="H168" s="100" t="str">
        <f>IFERROR(VLOOKUP(tbl_ven_agos[[#This Row],[Produto]],produtos,5,0),"")</f>
        <v/>
      </c>
      <c r="I168" s="101" t="str">
        <f>IFERROR(tbl_ven_agos[[#This Row],[preço unitário]]*tbl_ven_agos[[#This Row],[Qtd]],"")</f>
        <v/>
      </c>
      <c r="M168" s="90"/>
    </row>
    <row r="169" spans="1:13" x14ac:dyDescent="0.3">
      <c r="A169" s="98"/>
      <c r="B169" s="99"/>
      <c r="C169" s="100" t="str">
        <f>IFERROR(VLOOKUP(tbl_ent_agos[[#This Row],[Produto]],produtos,3,0),"")</f>
        <v/>
      </c>
      <c r="D169" s="101" t="str">
        <f>IFERROR(tbl_ent_agos[[#This Row],[preço unitário]]*tbl_ent_agos[[#This Row],[Qtd]],"")</f>
        <v/>
      </c>
      <c r="F169" s="98"/>
      <c r="G169" s="98"/>
      <c r="H169" s="100" t="str">
        <f>IFERROR(VLOOKUP(tbl_ven_agos[[#This Row],[Produto]],produtos,5,0),"")</f>
        <v/>
      </c>
      <c r="I169" s="101" t="str">
        <f>IFERROR(tbl_ven_agos[[#This Row],[preço unitário]]*tbl_ven_agos[[#This Row],[Qtd]],"")</f>
        <v/>
      </c>
      <c r="M169" s="90"/>
    </row>
    <row r="170" spans="1:13" x14ac:dyDescent="0.3">
      <c r="A170" s="98"/>
      <c r="B170" s="99"/>
      <c r="C170" s="100" t="str">
        <f>IFERROR(VLOOKUP(tbl_ent_agos[[#This Row],[Produto]],produtos,3,0),"")</f>
        <v/>
      </c>
      <c r="D170" s="101" t="str">
        <f>IFERROR(tbl_ent_agos[[#This Row],[preço unitário]]*tbl_ent_agos[[#This Row],[Qtd]],"")</f>
        <v/>
      </c>
      <c r="F170" s="98"/>
      <c r="G170" s="98"/>
      <c r="H170" s="100" t="str">
        <f>IFERROR(VLOOKUP(tbl_ven_agos[[#This Row],[Produto]],produtos,5,0),"")</f>
        <v/>
      </c>
      <c r="I170" s="101" t="str">
        <f>IFERROR(tbl_ven_agos[[#This Row],[preço unitário]]*tbl_ven_agos[[#This Row],[Qtd]],"")</f>
        <v/>
      </c>
      <c r="M170" s="90"/>
    </row>
    <row r="171" spans="1:13" x14ac:dyDescent="0.3">
      <c r="A171" s="98"/>
      <c r="B171" s="99"/>
      <c r="C171" s="100" t="str">
        <f>IFERROR(VLOOKUP(tbl_ent_agos[[#This Row],[Produto]],produtos,3,0),"")</f>
        <v/>
      </c>
      <c r="D171" s="101" t="str">
        <f>IFERROR(tbl_ent_agos[[#This Row],[preço unitário]]*tbl_ent_agos[[#This Row],[Qtd]],"")</f>
        <v/>
      </c>
      <c r="F171" s="98"/>
      <c r="G171" s="98"/>
      <c r="H171" s="100" t="str">
        <f>IFERROR(VLOOKUP(tbl_ven_agos[[#This Row],[Produto]],produtos,5,0),"")</f>
        <v/>
      </c>
      <c r="I171" s="101" t="str">
        <f>IFERROR(tbl_ven_agos[[#This Row],[preço unitário]]*tbl_ven_agos[[#This Row],[Qtd]],"")</f>
        <v/>
      </c>
      <c r="M171" s="90"/>
    </row>
    <row r="172" spans="1:13" x14ac:dyDescent="0.3">
      <c r="A172" s="98"/>
      <c r="B172" s="99"/>
      <c r="C172" s="100" t="str">
        <f>IFERROR(VLOOKUP(tbl_ent_agos[[#This Row],[Produto]],produtos,3,0),"")</f>
        <v/>
      </c>
      <c r="D172" s="101" t="str">
        <f>IFERROR(tbl_ent_agos[[#This Row],[preço unitário]]*tbl_ent_agos[[#This Row],[Qtd]],"")</f>
        <v/>
      </c>
      <c r="F172" s="98"/>
      <c r="G172" s="98"/>
      <c r="H172" s="100" t="str">
        <f>IFERROR(VLOOKUP(tbl_ven_agos[[#This Row],[Produto]],produtos,5,0),"")</f>
        <v/>
      </c>
      <c r="I172" s="101" t="str">
        <f>IFERROR(tbl_ven_agos[[#This Row],[preço unitário]]*tbl_ven_agos[[#This Row],[Qtd]],"")</f>
        <v/>
      </c>
      <c r="M172" s="90"/>
    </row>
    <row r="173" spans="1:13" x14ac:dyDescent="0.3">
      <c r="A173" s="98"/>
      <c r="B173" s="99"/>
      <c r="C173" s="100" t="str">
        <f>IFERROR(VLOOKUP(tbl_ent_agos[[#This Row],[Produto]],produtos,3,0),"")</f>
        <v/>
      </c>
      <c r="D173" s="101" t="str">
        <f>IFERROR(tbl_ent_agos[[#This Row],[preço unitário]]*tbl_ent_agos[[#This Row],[Qtd]],"")</f>
        <v/>
      </c>
      <c r="F173" s="98"/>
      <c r="G173" s="98"/>
      <c r="H173" s="100" t="str">
        <f>IFERROR(VLOOKUP(tbl_ven_agos[[#This Row],[Produto]],produtos,5,0),"")</f>
        <v/>
      </c>
      <c r="I173" s="101" t="str">
        <f>IFERROR(tbl_ven_agos[[#This Row],[preço unitário]]*tbl_ven_agos[[#This Row],[Qtd]],"")</f>
        <v/>
      </c>
      <c r="M173" s="90"/>
    </row>
    <row r="174" spans="1:13" x14ac:dyDescent="0.3">
      <c r="A174" s="98"/>
      <c r="B174" s="99"/>
      <c r="C174" s="100" t="str">
        <f>IFERROR(VLOOKUP(tbl_ent_agos[[#This Row],[Produto]],produtos,3,0),"")</f>
        <v/>
      </c>
      <c r="D174" s="101" t="str">
        <f>IFERROR(tbl_ent_agos[[#This Row],[preço unitário]]*tbl_ent_agos[[#This Row],[Qtd]],"")</f>
        <v/>
      </c>
      <c r="F174" s="98"/>
      <c r="G174" s="98"/>
      <c r="H174" s="100" t="str">
        <f>IFERROR(VLOOKUP(tbl_ven_agos[[#This Row],[Produto]],produtos,5,0),"")</f>
        <v/>
      </c>
      <c r="I174" s="101" t="str">
        <f>IFERROR(tbl_ven_agos[[#This Row],[preço unitário]]*tbl_ven_agos[[#This Row],[Qtd]],"")</f>
        <v/>
      </c>
      <c r="M174" s="90"/>
    </row>
    <row r="175" spans="1:13" x14ac:dyDescent="0.3">
      <c r="A175" s="98"/>
      <c r="B175" s="99"/>
      <c r="C175" s="100" t="str">
        <f>IFERROR(VLOOKUP(tbl_ent_agos[[#This Row],[Produto]],produtos,3,0),"")</f>
        <v/>
      </c>
      <c r="D175" s="101" t="str">
        <f>IFERROR(tbl_ent_agos[[#This Row],[preço unitário]]*tbl_ent_agos[[#This Row],[Qtd]],"")</f>
        <v/>
      </c>
      <c r="F175" s="98"/>
      <c r="G175" s="98"/>
      <c r="H175" s="100" t="str">
        <f>IFERROR(VLOOKUP(tbl_ven_agos[[#This Row],[Produto]],produtos,5,0),"")</f>
        <v/>
      </c>
      <c r="I175" s="101" t="str">
        <f>IFERROR(tbl_ven_agos[[#This Row],[preço unitário]]*tbl_ven_agos[[#This Row],[Qtd]],"")</f>
        <v/>
      </c>
      <c r="M175" s="90"/>
    </row>
    <row r="176" spans="1:13" x14ac:dyDescent="0.3">
      <c r="A176" s="98"/>
      <c r="B176" s="99"/>
      <c r="C176" s="100" t="str">
        <f>IFERROR(VLOOKUP(tbl_ent_agos[[#This Row],[Produto]],produtos,3,0),"")</f>
        <v/>
      </c>
      <c r="D176" s="101" t="str">
        <f>IFERROR(tbl_ent_agos[[#This Row],[preço unitário]]*tbl_ent_agos[[#This Row],[Qtd]],"")</f>
        <v/>
      </c>
      <c r="F176" s="98"/>
      <c r="G176" s="98"/>
      <c r="H176" s="100" t="str">
        <f>IFERROR(VLOOKUP(tbl_ven_agos[[#This Row],[Produto]],produtos,5,0),"")</f>
        <v/>
      </c>
      <c r="I176" s="101" t="str">
        <f>IFERROR(tbl_ven_agos[[#This Row],[preço unitário]]*tbl_ven_agos[[#This Row],[Qtd]],"")</f>
        <v/>
      </c>
      <c r="M176" s="90"/>
    </row>
    <row r="177" spans="1:13" x14ac:dyDescent="0.3">
      <c r="A177" s="98"/>
      <c r="B177" s="99"/>
      <c r="C177" s="100" t="str">
        <f>IFERROR(VLOOKUP(tbl_ent_agos[[#This Row],[Produto]],produtos,3,0),"")</f>
        <v/>
      </c>
      <c r="D177" s="101" t="str">
        <f>IFERROR(tbl_ent_agos[[#This Row],[preço unitário]]*tbl_ent_agos[[#This Row],[Qtd]],"")</f>
        <v/>
      </c>
      <c r="F177" s="98"/>
      <c r="G177" s="98"/>
      <c r="H177" s="100" t="str">
        <f>IFERROR(VLOOKUP(tbl_ven_agos[[#This Row],[Produto]],produtos,5,0),"")</f>
        <v/>
      </c>
      <c r="I177" s="101" t="str">
        <f>IFERROR(tbl_ven_agos[[#This Row],[preço unitário]]*tbl_ven_agos[[#This Row],[Qtd]],"")</f>
        <v/>
      </c>
      <c r="M177" s="90"/>
    </row>
    <row r="178" spans="1:13" x14ac:dyDescent="0.3">
      <c r="A178" s="98"/>
      <c r="B178" s="99"/>
      <c r="C178" s="100" t="str">
        <f>IFERROR(VLOOKUP(tbl_ent_agos[[#This Row],[Produto]],produtos,3,0),"")</f>
        <v/>
      </c>
      <c r="D178" s="101" t="str">
        <f>IFERROR(tbl_ent_agos[[#This Row],[preço unitário]]*tbl_ent_agos[[#This Row],[Qtd]],"")</f>
        <v/>
      </c>
      <c r="F178" s="98"/>
      <c r="G178" s="98"/>
      <c r="H178" s="100" t="str">
        <f>IFERROR(VLOOKUP(tbl_ven_agos[[#This Row],[Produto]],produtos,5,0),"")</f>
        <v/>
      </c>
      <c r="I178" s="101" t="str">
        <f>IFERROR(tbl_ven_agos[[#This Row],[preço unitário]]*tbl_ven_agos[[#This Row],[Qtd]],"")</f>
        <v/>
      </c>
      <c r="M178" s="90"/>
    </row>
    <row r="179" spans="1:13" x14ac:dyDescent="0.3">
      <c r="A179" s="98"/>
      <c r="B179" s="99"/>
      <c r="C179" s="100" t="str">
        <f>IFERROR(VLOOKUP(tbl_ent_agos[[#This Row],[Produto]],produtos,3,0),"")</f>
        <v/>
      </c>
      <c r="D179" s="101" t="str">
        <f>IFERROR(tbl_ent_agos[[#This Row],[preço unitário]]*tbl_ent_agos[[#This Row],[Qtd]],"")</f>
        <v/>
      </c>
      <c r="F179" s="98"/>
      <c r="G179" s="98"/>
      <c r="H179" s="100" t="str">
        <f>IFERROR(VLOOKUP(tbl_ven_agos[[#This Row],[Produto]],produtos,5,0),"")</f>
        <v/>
      </c>
      <c r="I179" s="101" t="str">
        <f>IFERROR(tbl_ven_agos[[#This Row],[preço unitário]]*tbl_ven_agos[[#This Row],[Qtd]],"")</f>
        <v/>
      </c>
      <c r="M179" s="90"/>
    </row>
    <row r="180" spans="1:13" x14ac:dyDescent="0.3">
      <c r="A180" s="98"/>
      <c r="B180" s="99"/>
      <c r="C180" s="100" t="str">
        <f>IFERROR(VLOOKUP(tbl_ent_agos[[#This Row],[Produto]],produtos,3,0),"")</f>
        <v/>
      </c>
      <c r="D180" s="101" t="str">
        <f>IFERROR(tbl_ent_agos[[#This Row],[preço unitário]]*tbl_ent_agos[[#This Row],[Qtd]],"")</f>
        <v/>
      </c>
      <c r="F180" s="98"/>
      <c r="G180" s="98"/>
      <c r="H180" s="100" t="str">
        <f>IFERROR(VLOOKUP(tbl_ven_agos[[#This Row],[Produto]],produtos,5,0),"")</f>
        <v/>
      </c>
      <c r="I180" s="101" t="str">
        <f>IFERROR(tbl_ven_agos[[#This Row],[preço unitário]]*tbl_ven_agos[[#This Row],[Qtd]],"")</f>
        <v/>
      </c>
      <c r="M180" s="90"/>
    </row>
    <row r="181" spans="1:13" x14ac:dyDescent="0.3">
      <c r="A181" s="98"/>
      <c r="B181" s="99"/>
      <c r="C181" s="100" t="str">
        <f>IFERROR(VLOOKUP(tbl_ent_agos[[#This Row],[Produto]],produtos,3,0),"")</f>
        <v/>
      </c>
      <c r="D181" s="101" t="str">
        <f>IFERROR(tbl_ent_agos[[#This Row],[preço unitário]]*tbl_ent_agos[[#This Row],[Qtd]],"")</f>
        <v/>
      </c>
      <c r="F181" s="98"/>
      <c r="G181" s="98"/>
      <c r="H181" s="100" t="str">
        <f>IFERROR(VLOOKUP(tbl_ven_agos[[#This Row],[Produto]],produtos,5,0),"")</f>
        <v/>
      </c>
      <c r="I181" s="101" t="str">
        <f>IFERROR(tbl_ven_agos[[#This Row],[preço unitário]]*tbl_ven_agos[[#This Row],[Qtd]],"")</f>
        <v/>
      </c>
      <c r="M181" s="90"/>
    </row>
    <row r="182" spans="1:13" x14ac:dyDescent="0.3">
      <c r="A182" s="98"/>
      <c r="B182" s="99"/>
      <c r="C182" s="100" t="str">
        <f>IFERROR(VLOOKUP(tbl_ent_agos[[#This Row],[Produto]],produtos,3,0),"")</f>
        <v/>
      </c>
      <c r="D182" s="101" t="str">
        <f>IFERROR(tbl_ent_agos[[#This Row],[preço unitário]]*tbl_ent_agos[[#This Row],[Qtd]],"")</f>
        <v/>
      </c>
      <c r="F182" s="98"/>
      <c r="G182" s="98"/>
      <c r="H182" s="100" t="str">
        <f>IFERROR(VLOOKUP(tbl_ven_agos[[#This Row],[Produto]],produtos,5,0),"")</f>
        <v/>
      </c>
      <c r="I182" s="101" t="str">
        <f>IFERROR(tbl_ven_agos[[#This Row],[preço unitário]]*tbl_ven_agos[[#This Row],[Qtd]],"")</f>
        <v/>
      </c>
      <c r="M182" s="90"/>
    </row>
    <row r="183" spans="1:13" x14ac:dyDescent="0.3">
      <c r="A183" s="98"/>
      <c r="B183" s="99"/>
      <c r="C183" s="100" t="str">
        <f>IFERROR(VLOOKUP(tbl_ent_agos[[#This Row],[Produto]],produtos,3,0),"")</f>
        <v/>
      </c>
      <c r="D183" s="101" t="str">
        <f>IFERROR(tbl_ent_agos[[#This Row],[preço unitário]]*tbl_ent_agos[[#This Row],[Qtd]],"")</f>
        <v/>
      </c>
      <c r="F183" s="98"/>
      <c r="G183" s="98"/>
      <c r="H183" s="100" t="str">
        <f>IFERROR(VLOOKUP(tbl_ven_agos[[#This Row],[Produto]],produtos,5,0),"")</f>
        <v/>
      </c>
      <c r="I183" s="101" t="str">
        <f>IFERROR(tbl_ven_agos[[#This Row],[preço unitário]]*tbl_ven_agos[[#This Row],[Qtd]],"")</f>
        <v/>
      </c>
      <c r="M183" s="90"/>
    </row>
    <row r="184" spans="1:13" x14ac:dyDescent="0.3">
      <c r="A184" s="98"/>
      <c r="B184" s="99"/>
      <c r="C184" s="100" t="str">
        <f>IFERROR(VLOOKUP(tbl_ent_agos[[#This Row],[Produto]],produtos,3,0),"")</f>
        <v/>
      </c>
      <c r="D184" s="101" t="str">
        <f>IFERROR(tbl_ent_agos[[#This Row],[preço unitário]]*tbl_ent_agos[[#This Row],[Qtd]],"")</f>
        <v/>
      </c>
      <c r="F184" s="98"/>
      <c r="G184" s="98"/>
      <c r="H184" s="100" t="str">
        <f>IFERROR(VLOOKUP(tbl_ven_agos[[#This Row],[Produto]],produtos,5,0),"")</f>
        <v/>
      </c>
      <c r="I184" s="101" t="str">
        <f>IFERROR(tbl_ven_agos[[#This Row],[preço unitário]]*tbl_ven_agos[[#This Row],[Qtd]],"")</f>
        <v/>
      </c>
      <c r="M184" s="90"/>
    </row>
    <row r="185" spans="1:13" x14ac:dyDescent="0.3">
      <c r="A185" s="98"/>
      <c r="B185" s="99"/>
      <c r="C185" s="100" t="str">
        <f>IFERROR(VLOOKUP(tbl_ent_agos[[#This Row],[Produto]],produtos,3,0),"")</f>
        <v/>
      </c>
      <c r="D185" s="101" t="str">
        <f>IFERROR(tbl_ent_agos[[#This Row],[preço unitário]]*tbl_ent_agos[[#This Row],[Qtd]],"")</f>
        <v/>
      </c>
      <c r="F185" s="98"/>
      <c r="G185" s="98"/>
      <c r="H185" s="100" t="str">
        <f>IFERROR(VLOOKUP(tbl_ven_agos[[#This Row],[Produto]],produtos,5,0),"")</f>
        <v/>
      </c>
      <c r="I185" s="101" t="str">
        <f>IFERROR(tbl_ven_agos[[#This Row],[preço unitário]]*tbl_ven_agos[[#This Row],[Qtd]],"")</f>
        <v/>
      </c>
      <c r="M185" s="90"/>
    </row>
    <row r="186" spans="1:13" x14ac:dyDescent="0.3">
      <c r="A186" s="98"/>
      <c r="B186" s="99"/>
      <c r="C186" s="100" t="str">
        <f>IFERROR(VLOOKUP(tbl_ent_agos[[#This Row],[Produto]],produtos,3,0),"")</f>
        <v/>
      </c>
      <c r="D186" s="101" t="str">
        <f>IFERROR(tbl_ent_agos[[#This Row],[preço unitário]]*tbl_ent_agos[[#This Row],[Qtd]],"")</f>
        <v/>
      </c>
      <c r="F186" s="98"/>
      <c r="G186" s="98"/>
      <c r="H186" s="100" t="str">
        <f>IFERROR(VLOOKUP(tbl_ven_agos[[#This Row],[Produto]],produtos,5,0),"")</f>
        <v/>
      </c>
      <c r="I186" s="101" t="str">
        <f>IFERROR(tbl_ven_agos[[#This Row],[preço unitário]]*tbl_ven_agos[[#This Row],[Qtd]],"")</f>
        <v/>
      </c>
      <c r="M186" s="90"/>
    </row>
    <row r="187" spans="1:13" x14ac:dyDescent="0.3">
      <c r="A187" s="98"/>
      <c r="B187" s="99"/>
      <c r="C187" s="100" t="str">
        <f>IFERROR(VLOOKUP(tbl_ent_agos[[#This Row],[Produto]],produtos,3,0),"")</f>
        <v/>
      </c>
      <c r="D187" s="101" t="str">
        <f>IFERROR(tbl_ent_agos[[#This Row],[preço unitário]]*tbl_ent_agos[[#This Row],[Qtd]],"")</f>
        <v/>
      </c>
      <c r="F187" s="98"/>
      <c r="G187" s="98"/>
      <c r="H187" s="100" t="str">
        <f>IFERROR(VLOOKUP(tbl_ven_agos[[#This Row],[Produto]],produtos,5,0),"")</f>
        <v/>
      </c>
      <c r="I187" s="101" t="str">
        <f>IFERROR(tbl_ven_agos[[#This Row],[preço unitário]]*tbl_ven_agos[[#This Row],[Qtd]],"")</f>
        <v/>
      </c>
      <c r="M187" s="90"/>
    </row>
    <row r="188" spans="1:13" x14ac:dyDescent="0.3">
      <c r="A188" s="98"/>
      <c r="B188" s="99"/>
      <c r="C188" s="100" t="str">
        <f>IFERROR(VLOOKUP(tbl_ent_agos[[#This Row],[Produto]],produtos,3,0),"")</f>
        <v/>
      </c>
      <c r="D188" s="101" t="str">
        <f>IFERROR(tbl_ent_agos[[#This Row],[preço unitário]]*tbl_ent_agos[[#This Row],[Qtd]],"")</f>
        <v/>
      </c>
      <c r="F188" s="98"/>
      <c r="G188" s="98"/>
      <c r="H188" s="100" t="str">
        <f>IFERROR(VLOOKUP(tbl_ven_agos[[#This Row],[Produto]],produtos,5,0),"")</f>
        <v/>
      </c>
      <c r="I188" s="101" t="str">
        <f>IFERROR(tbl_ven_agos[[#This Row],[preço unitário]]*tbl_ven_agos[[#This Row],[Qtd]],"")</f>
        <v/>
      </c>
      <c r="M188" s="90"/>
    </row>
    <row r="189" spans="1:13" x14ac:dyDescent="0.3">
      <c r="A189" s="98"/>
      <c r="B189" s="99"/>
      <c r="C189" s="100" t="str">
        <f>IFERROR(VLOOKUP(tbl_ent_agos[[#This Row],[Produto]],produtos,3,0),"")</f>
        <v/>
      </c>
      <c r="D189" s="101" t="str">
        <f>IFERROR(tbl_ent_agos[[#This Row],[preço unitário]]*tbl_ent_agos[[#This Row],[Qtd]],"")</f>
        <v/>
      </c>
      <c r="F189" s="98"/>
      <c r="G189" s="98"/>
      <c r="H189" s="100" t="str">
        <f>IFERROR(VLOOKUP(tbl_ven_agos[[#This Row],[Produto]],produtos,5,0),"")</f>
        <v/>
      </c>
      <c r="I189" s="101" t="str">
        <f>IFERROR(tbl_ven_agos[[#This Row],[preço unitário]]*tbl_ven_agos[[#This Row],[Qtd]],"")</f>
        <v/>
      </c>
      <c r="M189" s="90"/>
    </row>
    <row r="190" spans="1:13" x14ac:dyDescent="0.3">
      <c r="A190" s="98"/>
      <c r="B190" s="99"/>
      <c r="C190" s="100" t="str">
        <f>IFERROR(VLOOKUP(tbl_ent_agos[[#This Row],[Produto]],produtos,3,0),"")</f>
        <v/>
      </c>
      <c r="D190" s="101" t="str">
        <f>IFERROR(tbl_ent_agos[[#This Row],[preço unitário]]*tbl_ent_agos[[#This Row],[Qtd]],"")</f>
        <v/>
      </c>
      <c r="F190" s="98"/>
      <c r="G190" s="98"/>
      <c r="H190" s="100" t="str">
        <f>IFERROR(VLOOKUP(tbl_ven_agos[[#This Row],[Produto]],produtos,5,0),"")</f>
        <v/>
      </c>
      <c r="I190" s="101" t="str">
        <f>IFERROR(tbl_ven_agos[[#This Row],[preço unitário]]*tbl_ven_agos[[#This Row],[Qtd]],"")</f>
        <v/>
      </c>
      <c r="M190" s="90"/>
    </row>
    <row r="191" spans="1:13" x14ac:dyDescent="0.3">
      <c r="A191" s="98"/>
      <c r="B191" s="99"/>
      <c r="C191" s="100" t="str">
        <f>IFERROR(VLOOKUP(tbl_ent_agos[[#This Row],[Produto]],produtos,3,0),"")</f>
        <v/>
      </c>
      <c r="D191" s="101" t="str">
        <f>IFERROR(tbl_ent_agos[[#This Row],[preço unitário]]*tbl_ent_agos[[#This Row],[Qtd]],"")</f>
        <v/>
      </c>
      <c r="F191" s="98"/>
      <c r="G191" s="98"/>
      <c r="H191" s="100" t="str">
        <f>IFERROR(VLOOKUP(tbl_ven_agos[[#This Row],[Produto]],produtos,5,0),"")</f>
        <v/>
      </c>
      <c r="I191" s="101" t="str">
        <f>IFERROR(tbl_ven_agos[[#This Row],[preço unitário]]*tbl_ven_agos[[#This Row],[Qtd]],"")</f>
        <v/>
      </c>
      <c r="M191" s="90"/>
    </row>
    <row r="192" spans="1:13" x14ac:dyDescent="0.3">
      <c r="A192" s="98"/>
      <c r="B192" s="99"/>
      <c r="C192" s="100" t="str">
        <f>IFERROR(VLOOKUP(tbl_ent_agos[[#This Row],[Produto]],produtos,3,0),"")</f>
        <v/>
      </c>
      <c r="D192" s="101" t="str">
        <f>IFERROR(tbl_ent_agos[[#This Row],[preço unitário]]*tbl_ent_agos[[#This Row],[Qtd]],"")</f>
        <v/>
      </c>
      <c r="F192" s="98"/>
      <c r="G192" s="98"/>
      <c r="H192" s="100" t="str">
        <f>IFERROR(VLOOKUP(tbl_ven_agos[[#This Row],[Produto]],produtos,5,0),"")</f>
        <v/>
      </c>
      <c r="I192" s="101" t="str">
        <f>IFERROR(tbl_ven_agos[[#This Row],[preço unitário]]*tbl_ven_agos[[#This Row],[Qtd]],"")</f>
        <v/>
      </c>
      <c r="M192" s="90"/>
    </row>
    <row r="193" spans="1:13" x14ac:dyDescent="0.3">
      <c r="A193" s="98"/>
      <c r="B193" s="99"/>
      <c r="C193" s="100" t="str">
        <f>IFERROR(VLOOKUP(tbl_ent_agos[[#This Row],[Produto]],produtos,3,0),"")</f>
        <v/>
      </c>
      <c r="D193" s="101" t="str">
        <f>IFERROR(tbl_ent_agos[[#This Row],[preço unitário]]*tbl_ent_agos[[#This Row],[Qtd]],"")</f>
        <v/>
      </c>
      <c r="F193" s="98"/>
      <c r="G193" s="98"/>
      <c r="H193" s="100" t="str">
        <f>IFERROR(VLOOKUP(tbl_ven_agos[[#This Row],[Produto]],produtos,5,0),"")</f>
        <v/>
      </c>
      <c r="I193" s="101" t="str">
        <f>IFERROR(tbl_ven_agos[[#This Row],[preço unitário]]*tbl_ven_agos[[#This Row],[Qtd]],"")</f>
        <v/>
      </c>
      <c r="M193" s="90"/>
    </row>
    <row r="194" spans="1:13" x14ac:dyDescent="0.3">
      <c r="A194" s="98"/>
      <c r="B194" s="99"/>
      <c r="C194" s="100" t="str">
        <f>IFERROR(VLOOKUP(tbl_ent_agos[[#This Row],[Produto]],produtos,3,0),"")</f>
        <v/>
      </c>
      <c r="D194" s="101" t="str">
        <f>IFERROR(tbl_ent_agos[[#This Row],[preço unitário]]*tbl_ent_agos[[#This Row],[Qtd]],"")</f>
        <v/>
      </c>
      <c r="F194" s="98"/>
      <c r="G194" s="98"/>
      <c r="H194" s="100" t="str">
        <f>IFERROR(VLOOKUP(tbl_ven_agos[[#This Row],[Produto]],produtos,5,0),"")</f>
        <v/>
      </c>
      <c r="I194" s="101" t="str">
        <f>IFERROR(tbl_ven_agos[[#This Row],[preço unitário]]*tbl_ven_agos[[#This Row],[Qtd]],"")</f>
        <v/>
      </c>
      <c r="M194" s="90"/>
    </row>
    <row r="195" spans="1:13" x14ac:dyDescent="0.3">
      <c r="A195" s="98"/>
      <c r="B195" s="99"/>
      <c r="C195" s="100" t="str">
        <f>IFERROR(VLOOKUP(tbl_ent_agos[[#This Row],[Produto]],produtos,3,0),"")</f>
        <v/>
      </c>
      <c r="D195" s="101" t="str">
        <f>IFERROR(tbl_ent_agos[[#This Row],[preço unitário]]*tbl_ent_agos[[#This Row],[Qtd]],"")</f>
        <v/>
      </c>
      <c r="F195" s="98"/>
      <c r="G195" s="98"/>
      <c r="H195" s="100" t="str">
        <f>IFERROR(VLOOKUP(tbl_ven_agos[[#This Row],[Produto]],produtos,5,0),"")</f>
        <v/>
      </c>
      <c r="I195" s="101" t="str">
        <f>IFERROR(tbl_ven_agos[[#This Row],[preço unitário]]*tbl_ven_agos[[#This Row],[Qtd]],"")</f>
        <v/>
      </c>
      <c r="M195" s="90"/>
    </row>
    <row r="196" spans="1:13" x14ac:dyDescent="0.3">
      <c r="A196" s="98"/>
      <c r="B196" s="99"/>
      <c r="C196" s="100" t="str">
        <f>IFERROR(VLOOKUP(tbl_ent_agos[[#This Row],[Produto]],produtos,3,0),"")</f>
        <v/>
      </c>
      <c r="D196" s="101" t="str">
        <f>IFERROR(tbl_ent_agos[[#This Row],[preço unitário]]*tbl_ent_agos[[#This Row],[Qtd]],"")</f>
        <v/>
      </c>
      <c r="F196" s="98"/>
      <c r="G196" s="98"/>
      <c r="H196" s="100" t="str">
        <f>IFERROR(VLOOKUP(tbl_ven_agos[[#This Row],[Produto]],produtos,5,0),"")</f>
        <v/>
      </c>
      <c r="I196" s="101" t="str">
        <f>IFERROR(tbl_ven_agos[[#This Row],[preço unitário]]*tbl_ven_agos[[#This Row],[Qtd]],"")</f>
        <v/>
      </c>
      <c r="M196" s="90"/>
    </row>
    <row r="197" spans="1:13" x14ac:dyDescent="0.3">
      <c r="A197" s="98"/>
      <c r="B197" s="99"/>
      <c r="C197" s="100" t="str">
        <f>IFERROR(VLOOKUP(tbl_ent_agos[[#This Row],[Produto]],produtos,3,0),"")</f>
        <v/>
      </c>
      <c r="D197" s="101" t="str">
        <f>IFERROR(tbl_ent_agos[[#This Row],[preço unitário]]*tbl_ent_agos[[#This Row],[Qtd]],"")</f>
        <v/>
      </c>
      <c r="F197" s="98"/>
      <c r="G197" s="98"/>
      <c r="H197" s="100" t="str">
        <f>IFERROR(VLOOKUP(tbl_ven_agos[[#This Row],[Produto]],produtos,5,0),"")</f>
        <v/>
      </c>
      <c r="I197" s="101" t="str">
        <f>IFERROR(tbl_ven_agos[[#This Row],[preço unitário]]*tbl_ven_agos[[#This Row],[Qtd]],"")</f>
        <v/>
      </c>
      <c r="M197" s="90"/>
    </row>
    <row r="198" spans="1:13" x14ac:dyDescent="0.3">
      <c r="A198" s="98"/>
      <c r="B198" s="99"/>
      <c r="C198" s="100" t="str">
        <f>IFERROR(VLOOKUP(tbl_ent_agos[[#This Row],[Produto]],produtos,3,0),"")</f>
        <v/>
      </c>
      <c r="D198" s="101" t="str">
        <f>IFERROR(tbl_ent_agos[[#This Row],[preço unitário]]*tbl_ent_agos[[#This Row],[Qtd]],"")</f>
        <v/>
      </c>
      <c r="F198" s="98"/>
      <c r="G198" s="98"/>
      <c r="H198" s="100" t="str">
        <f>IFERROR(VLOOKUP(tbl_ven_agos[[#This Row],[Produto]],produtos,5,0),"")</f>
        <v/>
      </c>
      <c r="I198" s="101" t="str">
        <f>IFERROR(tbl_ven_agos[[#This Row],[preço unitário]]*tbl_ven_agos[[#This Row],[Qtd]],"")</f>
        <v/>
      </c>
      <c r="M198" s="90"/>
    </row>
    <row r="199" spans="1:13" x14ac:dyDescent="0.3">
      <c r="A199" s="98"/>
      <c r="B199" s="99"/>
      <c r="C199" s="100" t="str">
        <f>IFERROR(VLOOKUP(tbl_ent_agos[[#This Row],[Produto]],produtos,3,0),"")</f>
        <v/>
      </c>
      <c r="D199" s="101" t="str">
        <f>IFERROR(tbl_ent_agos[[#This Row],[preço unitário]]*tbl_ent_agos[[#This Row],[Qtd]],"")</f>
        <v/>
      </c>
      <c r="F199" s="98"/>
      <c r="G199" s="98"/>
      <c r="H199" s="100" t="str">
        <f>IFERROR(VLOOKUP(tbl_ven_agos[[#This Row],[Produto]],produtos,5,0),"")</f>
        <v/>
      </c>
      <c r="I199" s="101" t="str">
        <f>IFERROR(tbl_ven_agos[[#This Row],[preço unitário]]*tbl_ven_agos[[#This Row],[Qtd]],"")</f>
        <v/>
      </c>
      <c r="M199" s="90"/>
    </row>
    <row r="200" spans="1:13" x14ac:dyDescent="0.3">
      <c r="A200" s="98"/>
      <c r="B200" s="99"/>
      <c r="C200" s="100" t="str">
        <f>IFERROR(VLOOKUP(tbl_ent_agos[[#This Row],[Produto]],produtos,3,0),"")</f>
        <v/>
      </c>
      <c r="D200" s="101" t="str">
        <f>IFERROR(tbl_ent_agos[[#This Row],[preço unitário]]*tbl_ent_agos[[#This Row],[Qtd]],"")</f>
        <v/>
      </c>
      <c r="F200" s="98"/>
      <c r="G200" s="98"/>
      <c r="H200" s="100" t="str">
        <f>IFERROR(VLOOKUP(tbl_ven_agos[[#This Row],[Produto]],produtos,5,0),"")</f>
        <v/>
      </c>
      <c r="I200" s="101" t="str">
        <f>IFERROR(tbl_ven_agos[[#This Row],[preço unitário]]*tbl_ven_agos[[#This Row],[Qtd]],"")</f>
        <v/>
      </c>
      <c r="M200" s="90"/>
    </row>
    <row r="201" spans="1:13" x14ac:dyDescent="0.3">
      <c r="A201" s="98"/>
      <c r="B201" s="99"/>
      <c r="C201" s="100" t="str">
        <f>IFERROR(VLOOKUP(tbl_ent_agos[[#This Row],[Produto]],produtos,3,0),"")</f>
        <v/>
      </c>
      <c r="D201" s="101" t="str">
        <f>IFERROR(tbl_ent_agos[[#This Row],[preço unitário]]*tbl_ent_agos[[#This Row],[Qtd]],"")</f>
        <v/>
      </c>
      <c r="F201" s="98"/>
      <c r="G201" s="98"/>
      <c r="H201" s="100" t="str">
        <f>IFERROR(VLOOKUP(tbl_ven_agos[[#This Row],[Produto]],produtos,5,0),"")</f>
        <v/>
      </c>
      <c r="I201" s="101" t="str">
        <f>IFERROR(tbl_ven_agos[[#This Row],[preço unitário]]*tbl_ven_agos[[#This Row],[Qtd]],"")</f>
        <v/>
      </c>
      <c r="M201" s="90"/>
    </row>
    <row r="202" spans="1:13" x14ac:dyDescent="0.3">
      <c r="A202" s="98"/>
      <c r="B202" s="99"/>
      <c r="C202" s="100" t="str">
        <f>IFERROR(VLOOKUP(tbl_ent_agos[[#This Row],[Produto]],produtos,3,0),"")</f>
        <v/>
      </c>
      <c r="D202" s="101" t="str">
        <f>IFERROR(tbl_ent_agos[[#This Row],[preço unitário]]*tbl_ent_agos[[#This Row],[Qtd]],"")</f>
        <v/>
      </c>
      <c r="F202" s="98"/>
      <c r="G202" s="98"/>
      <c r="H202" s="100" t="str">
        <f>IFERROR(VLOOKUP(tbl_ven_agos[[#This Row],[Produto]],produtos,5,0),"")</f>
        <v/>
      </c>
      <c r="I202" s="101" t="str">
        <f>IFERROR(tbl_ven_agos[[#This Row],[preço unitário]]*tbl_ven_agos[[#This Row],[Qtd]],"")</f>
        <v/>
      </c>
      <c r="M202" s="90"/>
    </row>
    <row r="203" spans="1:13" x14ac:dyDescent="0.3">
      <c r="A203" s="98"/>
      <c r="B203" s="99"/>
      <c r="C203" s="100" t="str">
        <f>IFERROR(VLOOKUP(tbl_ent_agos[[#This Row],[Produto]],produtos,3,0),"")</f>
        <v/>
      </c>
      <c r="D203" s="101" t="str">
        <f>IFERROR(tbl_ent_agos[[#This Row],[preço unitário]]*tbl_ent_agos[[#This Row],[Qtd]],"")</f>
        <v/>
      </c>
      <c r="F203" s="98"/>
      <c r="G203" s="98"/>
      <c r="H203" s="100" t="str">
        <f>IFERROR(VLOOKUP(tbl_ven_agos[[#This Row],[Produto]],produtos,5,0),"")</f>
        <v/>
      </c>
      <c r="I203" s="101" t="str">
        <f>IFERROR(tbl_ven_agos[[#This Row],[preço unitário]]*tbl_ven_agos[[#This Row],[Qtd]],"")</f>
        <v/>
      </c>
      <c r="M203" s="90"/>
    </row>
    <row r="204" spans="1:13" x14ac:dyDescent="0.3">
      <c r="A204" s="98"/>
      <c r="B204" s="99"/>
      <c r="C204" s="100" t="str">
        <f>IFERROR(VLOOKUP(tbl_ent_agos[[#This Row],[Produto]],produtos,3,0),"")</f>
        <v/>
      </c>
      <c r="D204" s="101" t="str">
        <f>IFERROR(tbl_ent_agos[[#This Row],[preço unitário]]*tbl_ent_agos[[#This Row],[Qtd]],"")</f>
        <v/>
      </c>
      <c r="F204" s="98"/>
      <c r="G204" s="98"/>
      <c r="H204" s="100" t="str">
        <f>IFERROR(VLOOKUP(tbl_ven_agos[[#This Row],[Produto]],produtos,5,0),"")</f>
        <v/>
      </c>
      <c r="I204" s="101" t="str">
        <f>IFERROR(tbl_ven_agos[[#This Row],[preço unitário]]*tbl_ven_agos[[#This Row],[Qtd]],"")</f>
        <v/>
      </c>
      <c r="M204" s="90"/>
    </row>
    <row r="205" spans="1:13" x14ac:dyDescent="0.3">
      <c r="A205" s="98"/>
      <c r="B205" s="99"/>
      <c r="C205" s="100" t="str">
        <f>IFERROR(VLOOKUP(tbl_ent_agos[[#This Row],[Produto]],produtos,3,0),"")</f>
        <v/>
      </c>
      <c r="D205" s="101" t="str">
        <f>IFERROR(tbl_ent_agos[[#This Row],[preço unitário]]*tbl_ent_agos[[#This Row],[Qtd]],"")</f>
        <v/>
      </c>
      <c r="F205" s="98"/>
      <c r="G205" s="98"/>
      <c r="H205" s="100" t="str">
        <f>IFERROR(VLOOKUP(tbl_ven_agos[[#This Row],[Produto]],produtos,5,0),"")</f>
        <v/>
      </c>
      <c r="I205" s="101" t="str">
        <f>IFERROR(tbl_ven_agos[[#This Row],[preço unitário]]*tbl_ven_agos[[#This Row],[Qtd]],"")</f>
        <v/>
      </c>
      <c r="M205" s="90"/>
    </row>
    <row r="206" spans="1:13" x14ac:dyDescent="0.3">
      <c r="A206" s="98"/>
      <c r="B206" s="99"/>
      <c r="C206" s="100" t="str">
        <f>IFERROR(VLOOKUP(tbl_ent_agos[[#This Row],[Produto]],produtos,3,0),"")</f>
        <v/>
      </c>
      <c r="D206" s="101" t="str">
        <f>IFERROR(tbl_ent_agos[[#This Row],[preço unitário]]*tbl_ent_agos[[#This Row],[Qtd]],"")</f>
        <v/>
      </c>
      <c r="F206" s="98"/>
      <c r="G206" s="98"/>
      <c r="H206" s="100" t="str">
        <f>IFERROR(VLOOKUP(tbl_ven_agos[[#This Row],[Produto]],produtos,5,0),"")</f>
        <v/>
      </c>
      <c r="I206" s="101" t="str">
        <f>IFERROR(tbl_ven_agos[[#This Row],[preço unitário]]*tbl_ven_agos[[#This Row],[Qtd]],"")</f>
        <v/>
      </c>
      <c r="M206" s="90"/>
    </row>
    <row r="207" spans="1:13" x14ac:dyDescent="0.3">
      <c r="A207" s="98"/>
      <c r="B207" s="99"/>
      <c r="C207" s="100" t="str">
        <f>IFERROR(VLOOKUP(tbl_ent_agos[[#This Row],[Produto]],produtos,3,0),"")</f>
        <v/>
      </c>
      <c r="D207" s="101" t="str">
        <f>IFERROR(tbl_ent_agos[[#This Row],[preço unitário]]*tbl_ent_agos[[#This Row],[Qtd]],"")</f>
        <v/>
      </c>
      <c r="F207" s="98"/>
      <c r="G207" s="98"/>
      <c r="H207" s="100" t="str">
        <f>IFERROR(VLOOKUP(tbl_ven_agos[[#This Row],[Produto]],produtos,5,0),"")</f>
        <v/>
      </c>
      <c r="I207" s="101" t="str">
        <f>IFERROR(tbl_ven_agos[[#This Row],[preço unitário]]*tbl_ven_agos[[#This Row],[Qtd]],"")</f>
        <v/>
      </c>
      <c r="M207" s="90"/>
    </row>
    <row r="208" spans="1:13" x14ac:dyDescent="0.3">
      <c r="A208" s="98"/>
      <c r="B208" s="99"/>
      <c r="C208" s="100" t="str">
        <f>IFERROR(VLOOKUP(tbl_ent_agos[[#This Row],[Produto]],produtos,3,0),"")</f>
        <v/>
      </c>
      <c r="D208" s="101" t="str">
        <f>IFERROR(tbl_ent_agos[[#This Row],[preço unitário]]*tbl_ent_agos[[#This Row],[Qtd]],"")</f>
        <v/>
      </c>
      <c r="F208" s="98"/>
      <c r="G208" s="98"/>
      <c r="H208" s="100" t="str">
        <f>IFERROR(VLOOKUP(tbl_ven_agos[[#This Row],[Produto]],produtos,5,0),"")</f>
        <v/>
      </c>
      <c r="I208" s="101" t="str">
        <f>IFERROR(tbl_ven_agos[[#This Row],[preço unitário]]*tbl_ven_agos[[#This Row],[Qtd]],"")</f>
        <v/>
      </c>
      <c r="M208" s="90"/>
    </row>
    <row r="209" spans="1:13" x14ac:dyDescent="0.3">
      <c r="A209" s="98"/>
      <c r="B209" s="99"/>
      <c r="C209" s="100" t="str">
        <f>IFERROR(VLOOKUP(tbl_ent_agos[[#This Row],[Produto]],produtos,3,0),"")</f>
        <v/>
      </c>
      <c r="D209" s="101" t="str">
        <f>IFERROR(tbl_ent_agos[[#This Row],[preço unitário]]*tbl_ent_agos[[#This Row],[Qtd]],"")</f>
        <v/>
      </c>
      <c r="F209" s="98"/>
      <c r="G209" s="98"/>
      <c r="H209" s="100" t="str">
        <f>IFERROR(VLOOKUP(tbl_ven_agos[[#This Row],[Produto]],produtos,5,0),"")</f>
        <v/>
      </c>
      <c r="I209" s="101" t="str">
        <f>IFERROR(tbl_ven_agos[[#This Row],[preço unitário]]*tbl_ven_agos[[#This Row],[Qtd]],"")</f>
        <v/>
      </c>
      <c r="M209" s="90"/>
    </row>
    <row r="210" spans="1:13" x14ac:dyDescent="0.3">
      <c r="A210" s="98"/>
      <c r="B210" s="99"/>
      <c r="C210" s="100" t="str">
        <f>IFERROR(VLOOKUP(tbl_ent_agos[[#This Row],[Produto]],produtos,3,0),"")</f>
        <v/>
      </c>
      <c r="D210" s="101" t="str">
        <f>IFERROR(tbl_ent_agos[[#This Row],[preço unitário]]*tbl_ent_agos[[#This Row],[Qtd]],"")</f>
        <v/>
      </c>
      <c r="F210" s="98"/>
      <c r="G210" s="98"/>
      <c r="H210" s="100" t="str">
        <f>IFERROR(VLOOKUP(tbl_ven_agos[[#This Row],[Produto]],produtos,5,0),"")</f>
        <v/>
      </c>
      <c r="I210" s="101" t="str">
        <f>IFERROR(tbl_ven_agos[[#This Row],[preço unitário]]*tbl_ven_agos[[#This Row],[Qtd]],"")</f>
        <v/>
      </c>
      <c r="M210" s="90"/>
    </row>
    <row r="211" spans="1:13" x14ac:dyDescent="0.3">
      <c r="A211" s="98"/>
      <c r="B211" s="99"/>
      <c r="C211" s="100" t="str">
        <f>IFERROR(VLOOKUP(tbl_ent_agos[[#This Row],[Produto]],produtos,3,0),"")</f>
        <v/>
      </c>
      <c r="D211" s="101" t="str">
        <f>IFERROR(tbl_ent_agos[[#This Row],[preço unitário]]*tbl_ent_agos[[#This Row],[Qtd]],"")</f>
        <v/>
      </c>
      <c r="F211" s="98"/>
      <c r="G211" s="98"/>
      <c r="H211" s="100" t="str">
        <f>IFERROR(VLOOKUP(tbl_ven_agos[[#This Row],[Produto]],produtos,5,0),"")</f>
        <v/>
      </c>
      <c r="I211" s="101" t="str">
        <f>IFERROR(tbl_ven_agos[[#This Row],[preço unitário]]*tbl_ven_agos[[#This Row],[Qtd]],"")</f>
        <v/>
      </c>
      <c r="M211" s="90"/>
    </row>
    <row r="212" spans="1:13" x14ac:dyDescent="0.3">
      <c r="A212" s="98"/>
      <c r="B212" s="99"/>
      <c r="C212" s="100" t="str">
        <f>IFERROR(VLOOKUP(tbl_ent_agos[[#This Row],[Produto]],produtos,3,0),"")</f>
        <v/>
      </c>
      <c r="D212" s="101" t="str">
        <f>IFERROR(tbl_ent_agos[[#This Row],[preço unitário]]*tbl_ent_agos[[#This Row],[Qtd]],"")</f>
        <v/>
      </c>
      <c r="F212" s="98"/>
      <c r="G212" s="98"/>
      <c r="H212" s="100" t="str">
        <f>IFERROR(VLOOKUP(tbl_ven_agos[[#This Row],[Produto]],produtos,5,0),"")</f>
        <v/>
      </c>
      <c r="I212" s="101" t="str">
        <f>IFERROR(tbl_ven_agos[[#This Row],[preço unitário]]*tbl_ven_agos[[#This Row],[Qtd]],"")</f>
        <v/>
      </c>
      <c r="M212" s="90"/>
    </row>
    <row r="213" spans="1:13" x14ac:dyDescent="0.3">
      <c r="A213" s="98"/>
      <c r="B213" s="99"/>
      <c r="C213" s="100" t="str">
        <f>IFERROR(VLOOKUP(tbl_ent_agos[[#This Row],[Produto]],produtos,3,0),"")</f>
        <v/>
      </c>
      <c r="D213" s="101" t="str">
        <f>IFERROR(tbl_ent_agos[[#This Row],[preço unitário]]*tbl_ent_agos[[#This Row],[Qtd]],"")</f>
        <v/>
      </c>
      <c r="F213" s="98"/>
      <c r="G213" s="98"/>
      <c r="H213" s="100" t="str">
        <f>IFERROR(VLOOKUP(tbl_ven_agos[[#This Row],[Produto]],produtos,5,0),"")</f>
        <v/>
      </c>
      <c r="I213" s="101" t="str">
        <f>IFERROR(tbl_ven_agos[[#This Row],[preço unitário]]*tbl_ven_agos[[#This Row],[Qtd]],"")</f>
        <v/>
      </c>
      <c r="M213" s="90"/>
    </row>
    <row r="214" spans="1:13" x14ac:dyDescent="0.3">
      <c r="A214" s="98"/>
      <c r="B214" s="99"/>
      <c r="C214" s="100" t="str">
        <f>IFERROR(VLOOKUP(tbl_ent_agos[[#This Row],[Produto]],produtos,3,0),"")</f>
        <v/>
      </c>
      <c r="D214" s="101" t="str">
        <f>IFERROR(tbl_ent_agos[[#This Row],[preço unitário]]*tbl_ent_agos[[#This Row],[Qtd]],"")</f>
        <v/>
      </c>
      <c r="F214" s="98"/>
      <c r="G214" s="98"/>
      <c r="H214" s="100" t="str">
        <f>IFERROR(VLOOKUP(tbl_ven_agos[[#This Row],[Produto]],produtos,5,0),"")</f>
        <v/>
      </c>
      <c r="I214" s="101" t="str">
        <f>IFERROR(tbl_ven_agos[[#This Row],[preço unitário]]*tbl_ven_agos[[#This Row],[Qtd]],"")</f>
        <v/>
      </c>
      <c r="M214" s="90"/>
    </row>
    <row r="215" spans="1:13" x14ac:dyDescent="0.3">
      <c r="A215" s="98"/>
      <c r="B215" s="99"/>
      <c r="C215" s="100" t="str">
        <f>IFERROR(VLOOKUP(tbl_ent_agos[[#This Row],[Produto]],produtos,3,0),"")</f>
        <v/>
      </c>
      <c r="D215" s="101" t="str">
        <f>IFERROR(tbl_ent_agos[[#This Row],[preço unitário]]*tbl_ent_agos[[#This Row],[Qtd]],"")</f>
        <v/>
      </c>
      <c r="F215" s="98"/>
      <c r="G215" s="98"/>
      <c r="H215" s="100" t="str">
        <f>IFERROR(VLOOKUP(tbl_ven_agos[[#This Row],[Produto]],produtos,5,0),"")</f>
        <v/>
      </c>
      <c r="I215" s="101" t="str">
        <f>IFERROR(tbl_ven_agos[[#This Row],[preço unitário]]*tbl_ven_agos[[#This Row],[Qtd]],"")</f>
        <v/>
      </c>
      <c r="M215" s="90"/>
    </row>
    <row r="216" spans="1:13" x14ac:dyDescent="0.3">
      <c r="A216" s="98"/>
      <c r="B216" s="99"/>
      <c r="C216" s="100" t="str">
        <f>IFERROR(VLOOKUP(tbl_ent_agos[[#This Row],[Produto]],produtos,3,0),"")</f>
        <v/>
      </c>
      <c r="D216" s="101" t="str">
        <f>IFERROR(tbl_ent_agos[[#This Row],[preço unitário]]*tbl_ent_agos[[#This Row],[Qtd]],"")</f>
        <v/>
      </c>
      <c r="F216" s="98"/>
      <c r="G216" s="98"/>
      <c r="H216" s="100" t="str">
        <f>IFERROR(VLOOKUP(tbl_ven_agos[[#This Row],[Produto]],produtos,5,0),"")</f>
        <v/>
      </c>
      <c r="I216" s="101" t="str">
        <f>IFERROR(tbl_ven_agos[[#This Row],[preço unitário]]*tbl_ven_agos[[#This Row],[Qtd]],"")</f>
        <v/>
      </c>
      <c r="M216" s="90"/>
    </row>
    <row r="217" spans="1:13" x14ac:dyDescent="0.3">
      <c r="A217" s="98"/>
      <c r="B217" s="99"/>
      <c r="C217" s="100" t="str">
        <f>IFERROR(VLOOKUP(tbl_ent_agos[[#This Row],[Produto]],produtos,3,0),"")</f>
        <v/>
      </c>
      <c r="D217" s="101" t="str">
        <f>IFERROR(tbl_ent_agos[[#This Row],[preço unitário]]*tbl_ent_agos[[#This Row],[Qtd]],"")</f>
        <v/>
      </c>
      <c r="F217" s="98"/>
      <c r="G217" s="98"/>
      <c r="H217" s="100" t="str">
        <f>IFERROR(VLOOKUP(tbl_ven_agos[[#This Row],[Produto]],produtos,5,0),"")</f>
        <v/>
      </c>
      <c r="I217" s="101" t="str">
        <f>IFERROR(tbl_ven_agos[[#This Row],[preço unitário]]*tbl_ven_agos[[#This Row],[Qtd]],"")</f>
        <v/>
      </c>
      <c r="M217" s="90"/>
    </row>
    <row r="218" spans="1:13" x14ac:dyDescent="0.3">
      <c r="A218" s="98"/>
      <c r="B218" s="99"/>
      <c r="C218" s="100" t="str">
        <f>IFERROR(VLOOKUP(tbl_ent_agos[[#This Row],[Produto]],produtos,3,0),"")</f>
        <v/>
      </c>
      <c r="D218" s="101" t="str">
        <f>IFERROR(tbl_ent_agos[[#This Row],[preço unitário]]*tbl_ent_agos[[#This Row],[Qtd]],"")</f>
        <v/>
      </c>
      <c r="F218" s="98"/>
      <c r="G218" s="98"/>
      <c r="H218" s="100" t="str">
        <f>IFERROR(VLOOKUP(tbl_ven_agos[[#This Row],[Produto]],produtos,5,0),"")</f>
        <v/>
      </c>
      <c r="I218" s="101" t="str">
        <f>IFERROR(tbl_ven_agos[[#This Row],[preço unitário]]*tbl_ven_agos[[#This Row],[Qtd]],"")</f>
        <v/>
      </c>
      <c r="M218" s="90"/>
    </row>
    <row r="219" spans="1:13" x14ac:dyDescent="0.3">
      <c r="A219" s="98"/>
      <c r="B219" s="99"/>
      <c r="C219" s="100" t="str">
        <f>IFERROR(VLOOKUP(tbl_ent_agos[[#This Row],[Produto]],produtos,3,0),"")</f>
        <v/>
      </c>
      <c r="D219" s="101" t="str">
        <f>IFERROR(tbl_ent_agos[[#This Row],[preço unitário]]*tbl_ent_agos[[#This Row],[Qtd]],"")</f>
        <v/>
      </c>
      <c r="F219" s="98"/>
      <c r="G219" s="98"/>
      <c r="H219" s="100" t="str">
        <f>IFERROR(VLOOKUP(tbl_ven_agos[[#This Row],[Produto]],produtos,5,0),"")</f>
        <v/>
      </c>
      <c r="I219" s="101" t="str">
        <f>IFERROR(tbl_ven_agos[[#This Row],[preço unitário]]*tbl_ven_agos[[#This Row],[Qtd]],"")</f>
        <v/>
      </c>
      <c r="M219" s="90"/>
    </row>
    <row r="220" spans="1:13" x14ac:dyDescent="0.3">
      <c r="A220" s="98"/>
      <c r="B220" s="99"/>
      <c r="C220" s="100" t="str">
        <f>IFERROR(VLOOKUP(tbl_ent_agos[[#This Row],[Produto]],produtos,3,0),"")</f>
        <v/>
      </c>
      <c r="D220" s="101" t="str">
        <f>IFERROR(tbl_ent_agos[[#This Row],[preço unitário]]*tbl_ent_agos[[#This Row],[Qtd]],"")</f>
        <v/>
      </c>
      <c r="F220" s="98"/>
      <c r="G220" s="98"/>
      <c r="H220" s="100" t="str">
        <f>IFERROR(VLOOKUP(tbl_ven_agos[[#This Row],[Produto]],produtos,5,0),"")</f>
        <v/>
      </c>
      <c r="I220" s="101" t="str">
        <f>IFERROR(tbl_ven_agos[[#This Row],[preço unitário]]*tbl_ven_agos[[#This Row],[Qtd]],"")</f>
        <v/>
      </c>
      <c r="M220" s="90"/>
    </row>
    <row r="221" spans="1:13" x14ac:dyDescent="0.3">
      <c r="A221" s="98"/>
      <c r="B221" s="99"/>
      <c r="C221" s="100" t="str">
        <f>IFERROR(VLOOKUP(tbl_ent_agos[[#This Row],[Produto]],produtos,3,0),"")</f>
        <v/>
      </c>
      <c r="D221" s="101" t="str">
        <f>IFERROR(tbl_ent_agos[[#This Row],[preço unitário]]*tbl_ent_agos[[#This Row],[Qtd]],"")</f>
        <v/>
      </c>
      <c r="F221" s="98"/>
      <c r="G221" s="98"/>
      <c r="H221" s="100" t="str">
        <f>IFERROR(VLOOKUP(tbl_ven_agos[[#This Row],[Produto]],produtos,5,0),"")</f>
        <v/>
      </c>
      <c r="I221" s="101" t="str">
        <f>IFERROR(tbl_ven_agos[[#This Row],[preço unitário]]*tbl_ven_agos[[#This Row],[Qtd]],"")</f>
        <v/>
      </c>
      <c r="M221" s="90"/>
    </row>
    <row r="222" spans="1:13" x14ac:dyDescent="0.3">
      <c r="A222" s="98"/>
      <c r="B222" s="99"/>
      <c r="C222" s="100" t="str">
        <f>IFERROR(VLOOKUP(tbl_ent_agos[[#This Row],[Produto]],produtos,3,0),"")</f>
        <v/>
      </c>
      <c r="D222" s="101" t="str">
        <f>IFERROR(tbl_ent_agos[[#This Row],[preço unitário]]*tbl_ent_agos[[#This Row],[Qtd]],"")</f>
        <v/>
      </c>
      <c r="F222" s="98"/>
      <c r="G222" s="98"/>
      <c r="H222" s="100" t="str">
        <f>IFERROR(VLOOKUP(tbl_ven_agos[[#This Row],[Produto]],produtos,5,0),"")</f>
        <v/>
      </c>
      <c r="I222" s="101" t="str">
        <f>IFERROR(tbl_ven_agos[[#This Row],[preço unitário]]*tbl_ven_agos[[#This Row],[Qtd]],"")</f>
        <v/>
      </c>
      <c r="M222" s="90"/>
    </row>
    <row r="223" spans="1:13" x14ac:dyDescent="0.3">
      <c r="A223" s="98"/>
      <c r="B223" s="99"/>
      <c r="C223" s="100" t="str">
        <f>IFERROR(VLOOKUP(tbl_ent_agos[[#This Row],[Produto]],produtos,3,0),"")</f>
        <v/>
      </c>
      <c r="D223" s="101" t="str">
        <f>IFERROR(tbl_ent_agos[[#This Row],[preço unitário]]*tbl_ent_agos[[#This Row],[Qtd]],"")</f>
        <v/>
      </c>
      <c r="F223" s="98"/>
      <c r="G223" s="98"/>
      <c r="H223" s="100" t="str">
        <f>IFERROR(VLOOKUP(tbl_ven_agos[[#This Row],[Produto]],produtos,5,0),"")</f>
        <v/>
      </c>
      <c r="I223" s="101" t="str">
        <f>IFERROR(tbl_ven_agos[[#This Row],[preço unitário]]*tbl_ven_agos[[#This Row],[Qtd]],"")</f>
        <v/>
      </c>
      <c r="M223" s="90"/>
    </row>
    <row r="224" spans="1:13" x14ac:dyDescent="0.3">
      <c r="A224" s="98"/>
      <c r="B224" s="99"/>
      <c r="C224" s="100" t="str">
        <f>IFERROR(VLOOKUP(tbl_ent_agos[[#This Row],[Produto]],produtos,3,0),"")</f>
        <v/>
      </c>
      <c r="D224" s="101" t="str">
        <f>IFERROR(tbl_ent_agos[[#This Row],[preço unitário]]*tbl_ent_agos[[#This Row],[Qtd]],"")</f>
        <v/>
      </c>
      <c r="F224" s="98"/>
      <c r="G224" s="98"/>
      <c r="H224" s="100" t="str">
        <f>IFERROR(VLOOKUP(tbl_ven_agos[[#This Row],[Produto]],produtos,5,0),"")</f>
        <v/>
      </c>
      <c r="I224" s="101" t="str">
        <f>IFERROR(tbl_ven_agos[[#This Row],[preço unitário]]*tbl_ven_agos[[#This Row],[Qtd]],"")</f>
        <v/>
      </c>
      <c r="M224" s="90"/>
    </row>
    <row r="225" spans="1:13" x14ac:dyDescent="0.3">
      <c r="A225" s="98"/>
      <c r="B225" s="99"/>
      <c r="C225" s="100" t="str">
        <f>IFERROR(VLOOKUP(tbl_ent_agos[[#This Row],[Produto]],produtos,3,0),"")</f>
        <v/>
      </c>
      <c r="D225" s="101" t="str">
        <f>IFERROR(tbl_ent_agos[[#This Row],[preço unitário]]*tbl_ent_agos[[#This Row],[Qtd]],"")</f>
        <v/>
      </c>
      <c r="F225" s="98"/>
      <c r="G225" s="98"/>
      <c r="H225" s="100" t="str">
        <f>IFERROR(VLOOKUP(tbl_ven_agos[[#This Row],[Produto]],produtos,5,0),"")</f>
        <v/>
      </c>
      <c r="I225" s="101" t="str">
        <f>IFERROR(tbl_ven_agos[[#This Row],[preço unitário]]*tbl_ven_agos[[#This Row],[Qtd]],"")</f>
        <v/>
      </c>
      <c r="M225" s="90"/>
    </row>
    <row r="226" spans="1:13" x14ac:dyDescent="0.3">
      <c r="A226" s="98"/>
      <c r="B226" s="99"/>
      <c r="C226" s="100" t="str">
        <f>IFERROR(VLOOKUP(tbl_ent_agos[[#This Row],[Produto]],produtos,3,0),"")</f>
        <v/>
      </c>
      <c r="D226" s="101" t="str">
        <f>IFERROR(tbl_ent_agos[[#This Row],[preço unitário]]*tbl_ent_agos[[#This Row],[Qtd]],"")</f>
        <v/>
      </c>
      <c r="F226" s="98"/>
      <c r="G226" s="98"/>
      <c r="H226" s="100" t="str">
        <f>IFERROR(VLOOKUP(tbl_ven_agos[[#This Row],[Produto]],produtos,5,0),"")</f>
        <v/>
      </c>
      <c r="I226" s="101" t="str">
        <f>IFERROR(tbl_ven_agos[[#This Row],[preço unitário]]*tbl_ven_agos[[#This Row],[Qtd]],"")</f>
        <v/>
      </c>
      <c r="M226" s="90"/>
    </row>
    <row r="227" spans="1:13" x14ac:dyDescent="0.3">
      <c r="A227" s="98"/>
      <c r="B227" s="99"/>
      <c r="C227" s="100" t="str">
        <f>IFERROR(VLOOKUP(tbl_ent_agos[[#This Row],[Produto]],produtos,3,0),"")</f>
        <v/>
      </c>
      <c r="D227" s="101" t="str">
        <f>IFERROR(tbl_ent_agos[[#This Row],[preço unitário]]*tbl_ent_agos[[#This Row],[Qtd]],"")</f>
        <v/>
      </c>
      <c r="F227" s="98"/>
      <c r="G227" s="98"/>
      <c r="H227" s="100" t="str">
        <f>IFERROR(VLOOKUP(tbl_ven_agos[[#This Row],[Produto]],produtos,5,0),"")</f>
        <v/>
      </c>
      <c r="I227" s="101" t="str">
        <f>IFERROR(tbl_ven_agos[[#This Row],[preço unitário]]*tbl_ven_agos[[#This Row],[Qtd]],"")</f>
        <v/>
      </c>
      <c r="M227" s="90"/>
    </row>
    <row r="228" spans="1:13" x14ac:dyDescent="0.3">
      <c r="A228" s="98"/>
      <c r="B228" s="99"/>
      <c r="C228" s="100" t="str">
        <f>IFERROR(VLOOKUP(tbl_ent_agos[[#This Row],[Produto]],produtos,3,0),"")</f>
        <v/>
      </c>
      <c r="D228" s="101" t="str">
        <f>IFERROR(tbl_ent_agos[[#This Row],[preço unitário]]*tbl_ent_agos[[#This Row],[Qtd]],"")</f>
        <v/>
      </c>
      <c r="F228" s="98"/>
      <c r="G228" s="98"/>
      <c r="H228" s="100" t="str">
        <f>IFERROR(VLOOKUP(tbl_ven_agos[[#This Row],[Produto]],produtos,5,0),"")</f>
        <v/>
      </c>
      <c r="I228" s="101" t="str">
        <f>IFERROR(tbl_ven_agos[[#This Row],[preço unitário]]*tbl_ven_agos[[#This Row],[Qtd]],"")</f>
        <v/>
      </c>
      <c r="M228" s="90"/>
    </row>
    <row r="229" spans="1:13" x14ac:dyDescent="0.3">
      <c r="A229" s="98"/>
      <c r="B229" s="99"/>
      <c r="C229" s="100" t="str">
        <f>IFERROR(VLOOKUP(tbl_ent_agos[[#This Row],[Produto]],produtos,3,0),"")</f>
        <v/>
      </c>
      <c r="D229" s="101" t="str">
        <f>IFERROR(tbl_ent_agos[[#This Row],[preço unitário]]*tbl_ent_agos[[#This Row],[Qtd]],"")</f>
        <v/>
      </c>
      <c r="F229" s="98"/>
      <c r="G229" s="98"/>
      <c r="H229" s="100" t="str">
        <f>IFERROR(VLOOKUP(tbl_ven_agos[[#This Row],[Produto]],produtos,5,0),"")</f>
        <v/>
      </c>
      <c r="I229" s="101" t="str">
        <f>IFERROR(tbl_ven_agos[[#This Row],[preço unitário]]*tbl_ven_agos[[#This Row],[Qtd]],"")</f>
        <v/>
      </c>
      <c r="M229" s="90"/>
    </row>
    <row r="230" spans="1:13" x14ac:dyDescent="0.3">
      <c r="A230" s="98"/>
      <c r="B230" s="99"/>
      <c r="C230" s="100" t="str">
        <f>IFERROR(VLOOKUP(tbl_ent_agos[[#This Row],[Produto]],produtos,3,0),"")</f>
        <v/>
      </c>
      <c r="D230" s="101" t="str">
        <f>IFERROR(tbl_ent_agos[[#This Row],[preço unitário]]*tbl_ent_agos[[#This Row],[Qtd]],"")</f>
        <v/>
      </c>
      <c r="F230" s="98"/>
      <c r="G230" s="98"/>
      <c r="H230" s="100" t="str">
        <f>IFERROR(VLOOKUP(tbl_ven_agos[[#This Row],[Produto]],produtos,5,0),"")</f>
        <v/>
      </c>
      <c r="I230" s="101" t="str">
        <f>IFERROR(tbl_ven_agos[[#This Row],[preço unitário]]*tbl_ven_agos[[#This Row],[Qtd]],"")</f>
        <v/>
      </c>
      <c r="M230" s="90"/>
    </row>
    <row r="231" spans="1:13" x14ac:dyDescent="0.3">
      <c r="A231" s="98"/>
      <c r="B231" s="99"/>
      <c r="C231" s="100" t="str">
        <f>IFERROR(VLOOKUP(tbl_ent_agos[[#This Row],[Produto]],produtos,3,0),"")</f>
        <v/>
      </c>
      <c r="D231" s="101" t="str">
        <f>IFERROR(tbl_ent_agos[[#This Row],[preço unitário]]*tbl_ent_agos[[#This Row],[Qtd]],"")</f>
        <v/>
      </c>
      <c r="F231" s="98"/>
      <c r="G231" s="98"/>
      <c r="H231" s="100" t="str">
        <f>IFERROR(VLOOKUP(tbl_ven_agos[[#This Row],[Produto]],produtos,5,0),"")</f>
        <v/>
      </c>
      <c r="I231" s="101" t="str">
        <f>IFERROR(tbl_ven_agos[[#This Row],[preço unitário]]*tbl_ven_agos[[#This Row],[Qtd]],"")</f>
        <v/>
      </c>
      <c r="M231" s="90"/>
    </row>
    <row r="232" spans="1:13" x14ac:dyDescent="0.3">
      <c r="A232" s="98"/>
      <c r="B232" s="99"/>
      <c r="C232" s="100" t="str">
        <f>IFERROR(VLOOKUP(tbl_ent_agos[[#This Row],[Produto]],produtos,3,0),"")</f>
        <v/>
      </c>
      <c r="D232" s="101" t="str">
        <f>IFERROR(tbl_ent_agos[[#This Row],[preço unitário]]*tbl_ent_agos[[#This Row],[Qtd]],"")</f>
        <v/>
      </c>
      <c r="F232" s="98"/>
      <c r="G232" s="98"/>
      <c r="H232" s="100" t="str">
        <f>IFERROR(VLOOKUP(tbl_ven_agos[[#This Row],[Produto]],produtos,5,0),"")</f>
        <v/>
      </c>
      <c r="I232" s="101" t="str">
        <f>IFERROR(tbl_ven_agos[[#This Row],[preço unitário]]*tbl_ven_agos[[#This Row],[Qtd]],"")</f>
        <v/>
      </c>
      <c r="M232" s="90"/>
    </row>
    <row r="233" spans="1:13" x14ac:dyDescent="0.3">
      <c r="A233" s="98"/>
      <c r="B233" s="99"/>
      <c r="C233" s="100" t="str">
        <f>IFERROR(VLOOKUP(tbl_ent_agos[[#This Row],[Produto]],produtos,3,0),"")</f>
        <v/>
      </c>
      <c r="D233" s="101" t="str">
        <f>IFERROR(tbl_ent_agos[[#This Row],[preço unitário]]*tbl_ent_agos[[#This Row],[Qtd]],"")</f>
        <v/>
      </c>
      <c r="F233" s="98"/>
      <c r="G233" s="98"/>
      <c r="H233" s="100" t="str">
        <f>IFERROR(VLOOKUP(tbl_ven_agos[[#This Row],[Produto]],produtos,5,0),"")</f>
        <v/>
      </c>
      <c r="I233" s="101" t="str">
        <f>IFERROR(tbl_ven_agos[[#This Row],[preço unitário]]*tbl_ven_agos[[#This Row],[Qtd]],"")</f>
        <v/>
      </c>
      <c r="M233" s="90"/>
    </row>
    <row r="234" spans="1:13" x14ac:dyDescent="0.3">
      <c r="A234" s="98"/>
      <c r="B234" s="99"/>
      <c r="C234" s="100" t="str">
        <f>IFERROR(VLOOKUP(tbl_ent_agos[[#This Row],[Produto]],produtos,3,0),"")</f>
        <v/>
      </c>
      <c r="D234" s="101" t="str">
        <f>IFERROR(tbl_ent_agos[[#This Row],[preço unitário]]*tbl_ent_agos[[#This Row],[Qtd]],"")</f>
        <v/>
      </c>
      <c r="F234" s="98"/>
      <c r="G234" s="98"/>
      <c r="H234" s="100" t="str">
        <f>IFERROR(VLOOKUP(tbl_ven_agos[[#This Row],[Produto]],produtos,5,0),"")</f>
        <v/>
      </c>
      <c r="I234" s="101" t="str">
        <f>IFERROR(tbl_ven_agos[[#This Row],[preço unitário]]*tbl_ven_agos[[#This Row],[Qtd]],"")</f>
        <v/>
      </c>
      <c r="M234" s="90"/>
    </row>
    <row r="235" spans="1:13" x14ac:dyDescent="0.3">
      <c r="A235" s="98"/>
      <c r="B235" s="99"/>
      <c r="C235" s="100" t="str">
        <f>IFERROR(VLOOKUP(tbl_ent_agos[[#This Row],[Produto]],produtos,3,0),"")</f>
        <v/>
      </c>
      <c r="D235" s="101" t="str">
        <f>IFERROR(tbl_ent_agos[[#This Row],[preço unitário]]*tbl_ent_agos[[#This Row],[Qtd]],"")</f>
        <v/>
      </c>
      <c r="F235" s="98"/>
      <c r="G235" s="98"/>
      <c r="H235" s="100" t="str">
        <f>IFERROR(VLOOKUP(tbl_ven_agos[[#This Row],[Produto]],produtos,5,0),"")</f>
        <v/>
      </c>
      <c r="I235" s="101" t="str">
        <f>IFERROR(tbl_ven_agos[[#This Row],[preço unitário]]*tbl_ven_agos[[#This Row],[Qtd]],"")</f>
        <v/>
      </c>
      <c r="M235" s="90"/>
    </row>
    <row r="236" spans="1:13" x14ac:dyDescent="0.3">
      <c r="A236" s="98"/>
      <c r="B236" s="99"/>
      <c r="C236" s="100" t="str">
        <f>IFERROR(VLOOKUP(tbl_ent_agos[[#This Row],[Produto]],produtos,3,0),"")</f>
        <v/>
      </c>
      <c r="D236" s="101" t="str">
        <f>IFERROR(tbl_ent_agos[[#This Row],[preço unitário]]*tbl_ent_agos[[#This Row],[Qtd]],"")</f>
        <v/>
      </c>
      <c r="F236" s="98"/>
      <c r="G236" s="98"/>
      <c r="H236" s="100" t="str">
        <f>IFERROR(VLOOKUP(tbl_ven_agos[[#This Row],[Produto]],produtos,5,0),"")</f>
        <v/>
      </c>
      <c r="I236" s="101" t="str">
        <f>IFERROR(tbl_ven_agos[[#This Row],[preço unitário]]*tbl_ven_agos[[#This Row],[Qtd]],"")</f>
        <v/>
      </c>
      <c r="M236" s="90"/>
    </row>
    <row r="237" spans="1:13" x14ac:dyDescent="0.3">
      <c r="A237" s="98"/>
      <c r="B237" s="99"/>
      <c r="C237" s="100" t="str">
        <f>IFERROR(VLOOKUP(tbl_ent_agos[[#This Row],[Produto]],produtos,3,0),"")</f>
        <v/>
      </c>
      <c r="D237" s="101" t="str">
        <f>IFERROR(tbl_ent_agos[[#This Row],[preço unitário]]*tbl_ent_agos[[#This Row],[Qtd]],"")</f>
        <v/>
      </c>
      <c r="F237" s="98"/>
      <c r="G237" s="98"/>
      <c r="H237" s="100" t="str">
        <f>IFERROR(VLOOKUP(tbl_ven_agos[[#This Row],[Produto]],produtos,5,0),"")</f>
        <v/>
      </c>
      <c r="I237" s="101" t="str">
        <f>IFERROR(tbl_ven_agos[[#This Row],[preço unitário]]*tbl_ven_agos[[#This Row],[Qtd]],"")</f>
        <v/>
      </c>
      <c r="M237" s="90"/>
    </row>
    <row r="238" spans="1:13" x14ac:dyDescent="0.3">
      <c r="A238" s="98"/>
      <c r="B238" s="99"/>
      <c r="C238" s="100" t="str">
        <f>IFERROR(VLOOKUP(tbl_ent_agos[[#This Row],[Produto]],produtos,3,0),"")</f>
        <v/>
      </c>
      <c r="D238" s="101" t="str">
        <f>IFERROR(tbl_ent_agos[[#This Row],[preço unitário]]*tbl_ent_agos[[#This Row],[Qtd]],"")</f>
        <v/>
      </c>
      <c r="F238" s="98"/>
      <c r="G238" s="98"/>
      <c r="H238" s="100" t="str">
        <f>IFERROR(VLOOKUP(tbl_ven_agos[[#This Row],[Produto]],produtos,5,0),"")</f>
        <v/>
      </c>
      <c r="I238" s="101" t="str">
        <f>IFERROR(tbl_ven_agos[[#This Row],[preço unitário]]*tbl_ven_agos[[#This Row],[Qtd]],"")</f>
        <v/>
      </c>
      <c r="M238" s="90"/>
    </row>
    <row r="239" spans="1:13" x14ac:dyDescent="0.3">
      <c r="A239" s="98"/>
      <c r="B239" s="99"/>
      <c r="C239" s="100" t="str">
        <f>IFERROR(VLOOKUP(tbl_ent_agos[[#This Row],[Produto]],produtos,3,0),"")</f>
        <v/>
      </c>
      <c r="D239" s="101" t="str">
        <f>IFERROR(tbl_ent_agos[[#This Row],[preço unitário]]*tbl_ent_agos[[#This Row],[Qtd]],"")</f>
        <v/>
      </c>
      <c r="F239" s="98"/>
      <c r="G239" s="98"/>
      <c r="H239" s="100" t="str">
        <f>IFERROR(VLOOKUP(tbl_ven_agos[[#This Row],[Produto]],produtos,5,0),"")</f>
        <v/>
      </c>
      <c r="I239" s="101" t="str">
        <f>IFERROR(tbl_ven_agos[[#This Row],[preço unitário]]*tbl_ven_agos[[#This Row],[Qtd]],"")</f>
        <v/>
      </c>
      <c r="M239" s="90"/>
    </row>
    <row r="240" spans="1:13" x14ac:dyDescent="0.3">
      <c r="A240" s="98"/>
      <c r="B240" s="99"/>
      <c r="C240" s="100" t="str">
        <f>IFERROR(VLOOKUP(tbl_ent_agos[[#This Row],[Produto]],produtos,3,0),"")</f>
        <v/>
      </c>
      <c r="D240" s="101" t="str">
        <f>IFERROR(tbl_ent_agos[[#This Row],[preço unitário]]*tbl_ent_agos[[#This Row],[Qtd]],"")</f>
        <v/>
      </c>
      <c r="F240" s="98"/>
      <c r="G240" s="98"/>
      <c r="H240" s="100" t="str">
        <f>IFERROR(VLOOKUP(tbl_ven_agos[[#This Row],[Produto]],produtos,5,0),"")</f>
        <v/>
      </c>
      <c r="I240" s="101" t="str">
        <f>IFERROR(tbl_ven_agos[[#This Row],[preço unitário]]*tbl_ven_agos[[#This Row],[Qtd]],"")</f>
        <v/>
      </c>
      <c r="M240" s="90"/>
    </row>
    <row r="241" spans="1:13" x14ac:dyDescent="0.3">
      <c r="A241" s="98"/>
      <c r="B241" s="99"/>
      <c r="C241" s="100" t="str">
        <f>IFERROR(VLOOKUP(tbl_ent_agos[[#This Row],[Produto]],produtos,3,0),"")</f>
        <v/>
      </c>
      <c r="D241" s="101" t="str">
        <f>IFERROR(tbl_ent_agos[[#This Row],[preço unitário]]*tbl_ent_agos[[#This Row],[Qtd]],"")</f>
        <v/>
      </c>
      <c r="F241" s="98"/>
      <c r="G241" s="98"/>
      <c r="H241" s="100" t="str">
        <f>IFERROR(VLOOKUP(tbl_ven_agos[[#This Row],[Produto]],produtos,5,0),"")</f>
        <v/>
      </c>
      <c r="I241" s="101" t="str">
        <f>IFERROR(tbl_ven_agos[[#This Row],[preço unitário]]*tbl_ven_agos[[#This Row],[Qtd]],"")</f>
        <v/>
      </c>
      <c r="M241" s="90"/>
    </row>
    <row r="242" spans="1:13" x14ac:dyDescent="0.3">
      <c r="A242" s="98"/>
      <c r="B242" s="99"/>
      <c r="C242" s="100" t="str">
        <f>IFERROR(VLOOKUP(tbl_ent_agos[[#This Row],[Produto]],produtos,3,0),"")</f>
        <v/>
      </c>
      <c r="D242" s="101" t="str">
        <f>IFERROR(tbl_ent_agos[[#This Row],[preço unitário]]*tbl_ent_agos[[#This Row],[Qtd]],"")</f>
        <v/>
      </c>
      <c r="F242" s="98"/>
      <c r="G242" s="98"/>
      <c r="H242" s="100" t="str">
        <f>IFERROR(VLOOKUP(tbl_ven_agos[[#This Row],[Produto]],produtos,5,0),"")</f>
        <v/>
      </c>
      <c r="I242" s="101" t="str">
        <f>IFERROR(tbl_ven_agos[[#This Row],[preço unitário]]*tbl_ven_agos[[#This Row],[Qtd]],"")</f>
        <v/>
      </c>
      <c r="M242" s="90"/>
    </row>
    <row r="243" spans="1:13" x14ac:dyDescent="0.3">
      <c r="A243" s="98"/>
      <c r="B243" s="99"/>
      <c r="C243" s="100" t="str">
        <f>IFERROR(VLOOKUP(tbl_ent_agos[[#This Row],[Produto]],produtos,3,0),"")</f>
        <v/>
      </c>
      <c r="D243" s="101" t="str">
        <f>IFERROR(tbl_ent_agos[[#This Row],[preço unitário]]*tbl_ent_agos[[#This Row],[Qtd]],"")</f>
        <v/>
      </c>
      <c r="F243" s="98"/>
      <c r="G243" s="98"/>
      <c r="H243" s="100" t="str">
        <f>IFERROR(VLOOKUP(tbl_ven_agos[[#This Row],[Produto]],produtos,5,0),"")</f>
        <v/>
      </c>
      <c r="I243" s="101" t="str">
        <f>IFERROR(tbl_ven_agos[[#This Row],[preço unitário]]*tbl_ven_agos[[#This Row],[Qtd]],"")</f>
        <v/>
      </c>
      <c r="M243" s="90"/>
    </row>
    <row r="244" spans="1:13" x14ac:dyDescent="0.3">
      <c r="A244" s="98"/>
      <c r="B244" s="99"/>
      <c r="C244" s="100" t="str">
        <f>IFERROR(VLOOKUP(tbl_ent_agos[[#This Row],[Produto]],produtos,3,0),"")</f>
        <v/>
      </c>
      <c r="D244" s="101" t="str">
        <f>IFERROR(tbl_ent_agos[[#This Row],[preço unitário]]*tbl_ent_agos[[#This Row],[Qtd]],"")</f>
        <v/>
      </c>
      <c r="F244" s="98"/>
      <c r="G244" s="98"/>
      <c r="H244" s="100" t="str">
        <f>IFERROR(VLOOKUP(tbl_ven_agos[[#This Row],[Produto]],produtos,5,0),"")</f>
        <v/>
      </c>
      <c r="I244" s="101" t="str">
        <f>IFERROR(tbl_ven_agos[[#This Row],[preço unitário]]*tbl_ven_agos[[#This Row],[Qtd]],"")</f>
        <v/>
      </c>
      <c r="M244" s="90"/>
    </row>
    <row r="245" spans="1:13" x14ac:dyDescent="0.3">
      <c r="A245" s="98"/>
      <c r="B245" s="99"/>
      <c r="C245" s="100" t="str">
        <f>IFERROR(VLOOKUP(tbl_ent_agos[[#This Row],[Produto]],produtos,3,0),"")</f>
        <v/>
      </c>
      <c r="D245" s="101" t="str">
        <f>IFERROR(tbl_ent_agos[[#This Row],[preço unitário]]*tbl_ent_agos[[#This Row],[Qtd]],"")</f>
        <v/>
      </c>
      <c r="F245" s="98"/>
      <c r="G245" s="98"/>
      <c r="H245" s="100" t="str">
        <f>IFERROR(VLOOKUP(tbl_ven_agos[[#This Row],[Produto]],produtos,5,0),"")</f>
        <v/>
      </c>
      <c r="I245" s="101" t="str">
        <f>IFERROR(tbl_ven_agos[[#This Row],[preço unitário]]*tbl_ven_agos[[#This Row],[Qtd]],"")</f>
        <v/>
      </c>
      <c r="M245" s="90"/>
    </row>
    <row r="246" spans="1:13" x14ac:dyDescent="0.3">
      <c r="A246" s="98"/>
      <c r="B246" s="99"/>
      <c r="C246" s="100" t="str">
        <f>IFERROR(VLOOKUP(tbl_ent_agos[[#This Row],[Produto]],produtos,3,0),"")</f>
        <v/>
      </c>
      <c r="D246" s="101" t="str">
        <f>IFERROR(tbl_ent_agos[[#This Row],[preço unitário]]*tbl_ent_agos[[#This Row],[Qtd]],"")</f>
        <v/>
      </c>
      <c r="F246" s="98"/>
      <c r="G246" s="98"/>
      <c r="H246" s="100" t="str">
        <f>IFERROR(VLOOKUP(tbl_ven_agos[[#This Row],[Produto]],produtos,5,0),"")</f>
        <v/>
      </c>
      <c r="I246" s="101" t="str">
        <f>IFERROR(tbl_ven_agos[[#This Row],[preço unitário]]*tbl_ven_agos[[#This Row],[Qtd]],"")</f>
        <v/>
      </c>
      <c r="M246" s="90"/>
    </row>
    <row r="247" spans="1:13" x14ac:dyDescent="0.3">
      <c r="A247" s="98"/>
      <c r="B247" s="99"/>
      <c r="C247" s="100" t="str">
        <f>IFERROR(VLOOKUP(tbl_ent_agos[[#This Row],[Produto]],produtos,3,0),"")</f>
        <v/>
      </c>
      <c r="D247" s="101" t="str">
        <f>IFERROR(tbl_ent_agos[[#This Row],[preço unitário]]*tbl_ent_agos[[#This Row],[Qtd]],"")</f>
        <v/>
      </c>
      <c r="F247" s="98"/>
      <c r="G247" s="98"/>
      <c r="H247" s="100" t="str">
        <f>IFERROR(VLOOKUP(tbl_ven_agos[[#This Row],[Produto]],produtos,5,0),"")</f>
        <v/>
      </c>
      <c r="I247" s="101" t="str">
        <f>IFERROR(tbl_ven_agos[[#This Row],[preço unitário]]*tbl_ven_agos[[#This Row],[Qtd]],"")</f>
        <v/>
      </c>
      <c r="M247" s="90"/>
    </row>
    <row r="248" spans="1:13" x14ac:dyDescent="0.3">
      <c r="A248" s="98"/>
      <c r="B248" s="99"/>
      <c r="C248" s="100" t="str">
        <f>IFERROR(VLOOKUP(tbl_ent_agos[[#This Row],[Produto]],produtos,3,0),"")</f>
        <v/>
      </c>
      <c r="D248" s="101" t="str">
        <f>IFERROR(tbl_ent_agos[[#This Row],[preço unitário]]*tbl_ent_agos[[#This Row],[Qtd]],"")</f>
        <v/>
      </c>
      <c r="F248" s="98"/>
      <c r="G248" s="98"/>
      <c r="H248" s="100" t="str">
        <f>IFERROR(VLOOKUP(tbl_ven_agos[[#This Row],[Produto]],produtos,5,0),"")</f>
        <v/>
      </c>
      <c r="I248" s="101" t="str">
        <f>IFERROR(tbl_ven_agos[[#This Row],[preço unitário]]*tbl_ven_agos[[#This Row],[Qtd]],"")</f>
        <v/>
      </c>
      <c r="M248" s="90"/>
    </row>
    <row r="249" spans="1:13" x14ac:dyDescent="0.3">
      <c r="A249" s="98"/>
      <c r="B249" s="99"/>
      <c r="C249" s="100" t="str">
        <f>IFERROR(VLOOKUP(tbl_ent_agos[[#This Row],[Produto]],produtos,3,0),"")</f>
        <v/>
      </c>
      <c r="D249" s="101" t="str">
        <f>IFERROR(tbl_ent_agos[[#This Row],[preço unitário]]*tbl_ent_agos[[#This Row],[Qtd]],"")</f>
        <v/>
      </c>
      <c r="F249" s="98"/>
      <c r="G249" s="98"/>
      <c r="H249" s="100" t="str">
        <f>IFERROR(VLOOKUP(tbl_ven_agos[[#This Row],[Produto]],produtos,5,0),"")</f>
        <v/>
      </c>
      <c r="I249" s="101" t="str">
        <f>IFERROR(tbl_ven_agos[[#This Row],[preço unitário]]*tbl_ven_agos[[#This Row],[Qtd]],"")</f>
        <v/>
      </c>
      <c r="M249" s="90"/>
    </row>
    <row r="250" spans="1:13" x14ac:dyDescent="0.3">
      <c r="A250" s="98"/>
      <c r="B250" s="99"/>
      <c r="C250" s="100" t="str">
        <f>IFERROR(VLOOKUP(tbl_ent_agos[[#This Row],[Produto]],produtos,3,0),"")</f>
        <v/>
      </c>
      <c r="D250" s="101" t="str">
        <f>IFERROR(tbl_ent_agos[[#This Row],[preço unitário]]*tbl_ent_agos[[#This Row],[Qtd]],"")</f>
        <v/>
      </c>
      <c r="F250" s="98"/>
      <c r="G250" s="98"/>
      <c r="H250" s="100" t="str">
        <f>IFERROR(VLOOKUP(tbl_ven_agos[[#This Row],[Produto]],produtos,5,0),"")</f>
        <v/>
      </c>
      <c r="I250" s="101" t="str">
        <f>IFERROR(tbl_ven_agos[[#This Row],[preço unitário]]*tbl_ven_agos[[#This Row],[Qtd]],"")</f>
        <v/>
      </c>
      <c r="M250" s="90"/>
    </row>
    <row r="251" spans="1:13" x14ac:dyDescent="0.3">
      <c r="A251" s="98"/>
      <c r="B251" s="99"/>
      <c r="C251" s="100" t="str">
        <f>IFERROR(VLOOKUP(tbl_ent_agos[[#This Row],[Produto]],produtos,3,0),"")</f>
        <v/>
      </c>
      <c r="D251" s="101" t="str">
        <f>IFERROR(tbl_ent_agos[[#This Row],[preço unitário]]*tbl_ent_agos[[#This Row],[Qtd]],"")</f>
        <v/>
      </c>
      <c r="F251" s="98"/>
      <c r="G251" s="98"/>
      <c r="H251" s="100" t="str">
        <f>IFERROR(VLOOKUP(tbl_ven_agos[[#This Row],[Produto]],produtos,5,0),"")</f>
        <v/>
      </c>
      <c r="I251" s="101" t="str">
        <f>IFERROR(tbl_ven_agos[[#This Row],[preço unitário]]*tbl_ven_agos[[#This Row],[Qtd]],"")</f>
        <v/>
      </c>
      <c r="M251" s="90"/>
    </row>
    <row r="252" spans="1:13" x14ac:dyDescent="0.3">
      <c r="A252" s="98"/>
      <c r="B252" s="99"/>
      <c r="C252" s="100" t="str">
        <f>IFERROR(VLOOKUP(tbl_ent_agos[[#This Row],[Produto]],produtos,3,0),"")</f>
        <v/>
      </c>
      <c r="D252" s="101" t="str">
        <f>IFERROR(tbl_ent_agos[[#This Row],[preço unitário]]*tbl_ent_agos[[#This Row],[Qtd]],"")</f>
        <v/>
      </c>
      <c r="F252" s="98"/>
      <c r="G252" s="98"/>
      <c r="H252" s="100" t="str">
        <f>IFERROR(VLOOKUP(tbl_ven_agos[[#This Row],[Produto]],produtos,5,0),"")</f>
        <v/>
      </c>
      <c r="I252" s="101" t="str">
        <f>IFERROR(tbl_ven_agos[[#This Row],[preço unitário]]*tbl_ven_agos[[#This Row],[Qtd]],"")</f>
        <v/>
      </c>
      <c r="M252" s="90"/>
    </row>
    <row r="253" spans="1:13" x14ac:dyDescent="0.3">
      <c r="A253" s="98"/>
      <c r="B253" s="99"/>
      <c r="C253" s="100" t="str">
        <f>IFERROR(VLOOKUP(tbl_ent_agos[[#This Row],[Produto]],produtos,3,0),"")</f>
        <v/>
      </c>
      <c r="D253" s="101" t="str">
        <f>IFERROR(tbl_ent_agos[[#This Row],[preço unitário]]*tbl_ent_agos[[#This Row],[Qtd]],"")</f>
        <v/>
      </c>
      <c r="F253" s="98"/>
      <c r="G253" s="98"/>
      <c r="H253" s="100" t="str">
        <f>IFERROR(VLOOKUP(tbl_ven_agos[[#This Row],[Produto]],produtos,5,0),"")</f>
        <v/>
      </c>
      <c r="I253" s="101" t="str">
        <f>IFERROR(tbl_ven_agos[[#This Row],[preço unitário]]*tbl_ven_agos[[#This Row],[Qtd]],"")</f>
        <v/>
      </c>
      <c r="M253" s="90"/>
    </row>
    <row r="254" spans="1:13" x14ac:dyDescent="0.3">
      <c r="A254" s="98"/>
      <c r="B254" s="99"/>
      <c r="C254" s="100" t="str">
        <f>IFERROR(VLOOKUP(tbl_ent_agos[[#This Row],[Produto]],produtos,3,0),"")</f>
        <v/>
      </c>
      <c r="D254" s="101" t="str">
        <f>IFERROR(tbl_ent_agos[[#This Row],[preço unitário]]*tbl_ent_agos[[#This Row],[Qtd]],"")</f>
        <v/>
      </c>
      <c r="F254" s="98"/>
      <c r="G254" s="98"/>
      <c r="H254" s="100" t="str">
        <f>IFERROR(VLOOKUP(tbl_ven_agos[[#This Row],[Produto]],produtos,5,0),"")</f>
        <v/>
      </c>
      <c r="I254" s="101" t="str">
        <f>IFERROR(tbl_ven_agos[[#This Row],[preço unitário]]*tbl_ven_agos[[#This Row],[Qtd]],"")</f>
        <v/>
      </c>
      <c r="M254" s="90"/>
    </row>
    <row r="255" spans="1:13" x14ac:dyDescent="0.3">
      <c r="A255" s="98"/>
      <c r="B255" s="99"/>
      <c r="C255" s="100" t="str">
        <f>IFERROR(VLOOKUP(tbl_ent_agos[[#This Row],[Produto]],produtos,3,0),"")</f>
        <v/>
      </c>
      <c r="D255" s="101" t="str">
        <f>IFERROR(tbl_ent_agos[[#This Row],[preço unitário]]*tbl_ent_agos[[#This Row],[Qtd]],"")</f>
        <v/>
      </c>
      <c r="F255" s="98"/>
      <c r="G255" s="98"/>
      <c r="H255" s="100" t="str">
        <f>IFERROR(VLOOKUP(tbl_ven_agos[[#This Row],[Produto]],produtos,5,0),"")</f>
        <v/>
      </c>
      <c r="I255" s="101" t="str">
        <f>IFERROR(tbl_ven_agos[[#This Row],[preço unitário]]*tbl_ven_agos[[#This Row],[Qtd]],"")</f>
        <v/>
      </c>
      <c r="M255" s="90"/>
    </row>
    <row r="256" spans="1:13" x14ac:dyDescent="0.3">
      <c r="A256" s="98"/>
      <c r="B256" s="99"/>
      <c r="C256" s="100" t="str">
        <f>IFERROR(VLOOKUP(tbl_ent_agos[[#This Row],[Produto]],produtos,3,0),"")</f>
        <v/>
      </c>
      <c r="D256" s="101" t="str">
        <f>IFERROR(tbl_ent_agos[[#This Row],[preço unitário]]*tbl_ent_agos[[#This Row],[Qtd]],"")</f>
        <v/>
      </c>
      <c r="F256" s="98"/>
      <c r="G256" s="98"/>
      <c r="H256" s="100" t="str">
        <f>IFERROR(VLOOKUP(tbl_ven_agos[[#This Row],[Produto]],produtos,5,0),"")</f>
        <v/>
      </c>
      <c r="I256" s="101" t="str">
        <f>IFERROR(tbl_ven_agos[[#This Row],[preço unitário]]*tbl_ven_agos[[#This Row],[Qtd]],"")</f>
        <v/>
      </c>
      <c r="M256" s="90"/>
    </row>
    <row r="257" spans="1:13" x14ac:dyDescent="0.3">
      <c r="A257" s="98"/>
      <c r="B257" s="99"/>
      <c r="C257" s="100" t="str">
        <f>IFERROR(VLOOKUP(tbl_ent_agos[[#This Row],[Produto]],produtos,3,0),"")</f>
        <v/>
      </c>
      <c r="D257" s="101" t="str">
        <f>IFERROR(tbl_ent_agos[[#This Row],[preço unitário]]*tbl_ent_agos[[#This Row],[Qtd]],"")</f>
        <v/>
      </c>
      <c r="F257" s="98"/>
      <c r="G257" s="98"/>
      <c r="H257" s="100" t="str">
        <f>IFERROR(VLOOKUP(tbl_ven_agos[[#This Row],[Produto]],produtos,5,0),"")</f>
        <v/>
      </c>
      <c r="I257" s="101" t="str">
        <f>IFERROR(tbl_ven_agos[[#This Row],[preço unitário]]*tbl_ven_agos[[#This Row],[Qtd]],"")</f>
        <v/>
      </c>
      <c r="M257" s="90"/>
    </row>
    <row r="258" spans="1:13" x14ac:dyDescent="0.3">
      <c r="A258" s="98"/>
      <c r="B258" s="99"/>
      <c r="C258" s="100" t="str">
        <f>IFERROR(VLOOKUP(tbl_ent_agos[[#This Row],[Produto]],produtos,3,0),"")</f>
        <v/>
      </c>
      <c r="D258" s="101" t="str">
        <f>IFERROR(tbl_ent_agos[[#This Row],[preço unitário]]*tbl_ent_agos[[#This Row],[Qtd]],"")</f>
        <v/>
      </c>
      <c r="F258" s="98"/>
      <c r="G258" s="98"/>
      <c r="H258" s="100" t="str">
        <f>IFERROR(VLOOKUP(tbl_ven_agos[[#This Row],[Produto]],produtos,5,0),"")</f>
        <v/>
      </c>
      <c r="I258" s="101" t="str">
        <f>IFERROR(tbl_ven_agos[[#This Row],[preço unitário]]*tbl_ven_agos[[#This Row],[Qtd]],"")</f>
        <v/>
      </c>
      <c r="M258" s="90"/>
    </row>
    <row r="259" spans="1:13" x14ac:dyDescent="0.3">
      <c r="A259" s="98"/>
      <c r="B259" s="99"/>
      <c r="C259" s="100" t="str">
        <f>IFERROR(VLOOKUP(tbl_ent_agos[[#This Row],[Produto]],produtos,3,0),"")</f>
        <v/>
      </c>
      <c r="D259" s="101" t="str">
        <f>IFERROR(tbl_ent_agos[[#This Row],[preço unitário]]*tbl_ent_agos[[#This Row],[Qtd]],"")</f>
        <v/>
      </c>
      <c r="F259" s="98"/>
      <c r="G259" s="98"/>
      <c r="H259" s="100" t="str">
        <f>IFERROR(VLOOKUP(tbl_ven_agos[[#This Row],[Produto]],produtos,5,0),"")</f>
        <v/>
      </c>
      <c r="I259" s="101" t="str">
        <f>IFERROR(tbl_ven_agos[[#This Row],[preço unitário]]*tbl_ven_agos[[#This Row],[Qtd]],"")</f>
        <v/>
      </c>
      <c r="M259" s="90"/>
    </row>
    <row r="260" spans="1:13" x14ac:dyDescent="0.3">
      <c r="A260" s="98"/>
      <c r="B260" s="99"/>
      <c r="C260" s="100" t="str">
        <f>IFERROR(VLOOKUP(tbl_ent_agos[[#This Row],[Produto]],produtos,3,0),"")</f>
        <v/>
      </c>
      <c r="D260" s="101" t="str">
        <f>IFERROR(tbl_ent_agos[[#This Row],[preço unitário]]*tbl_ent_agos[[#This Row],[Qtd]],"")</f>
        <v/>
      </c>
      <c r="F260" s="98"/>
      <c r="G260" s="98"/>
      <c r="H260" s="100" t="str">
        <f>IFERROR(VLOOKUP(tbl_ven_agos[[#This Row],[Produto]],produtos,5,0),"")</f>
        <v/>
      </c>
      <c r="I260" s="101" t="str">
        <f>IFERROR(tbl_ven_agos[[#This Row],[preço unitário]]*tbl_ven_agos[[#This Row],[Qtd]],"")</f>
        <v/>
      </c>
      <c r="M260" s="90"/>
    </row>
    <row r="261" spans="1:13" x14ac:dyDescent="0.3">
      <c r="A261" s="98"/>
      <c r="B261" s="99"/>
      <c r="C261" s="100" t="str">
        <f>IFERROR(VLOOKUP(tbl_ent_agos[[#This Row],[Produto]],produtos,3,0),"")</f>
        <v/>
      </c>
      <c r="D261" s="101" t="str">
        <f>IFERROR(tbl_ent_agos[[#This Row],[preço unitário]]*tbl_ent_agos[[#This Row],[Qtd]],"")</f>
        <v/>
      </c>
      <c r="F261" s="98"/>
      <c r="G261" s="98"/>
      <c r="H261" s="100" t="str">
        <f>IFERROR(VLOOKUP(tbl_ven_agos[[#This Row],[Produto]],produtos,5,0),"")</f>
        <v/>
      </c>
      <c r="I261" s="101" t="str">
        <f>IFERROR(tbl_ven_agos[[#This Row],[preço unitário]]*tbl_ven_agos[[#This Row],[Qtd]],"")</f>
        <v/>
      </c>
      <c r="M261" s="90"/>
    </row>
    <row r="262" spans="1:13" x14ac:dyDescent="0.3">
      <c r="A262" s="98"/>
      <c r="B262" s="99"/>
      <c r="C262" s="100" t="str">
        <f>IFERROR(VLOOKUP(tbl_ent_agos[[#This Row],[Produto]],produtos,3,0),"")</f>
        <v/>
      </c>
      <c r="D262" s="101" t="str">
        <f>IFERROR(tbl_ent_agos[[#This Row],[preço unitário]]*tbl_ent_agos[[#This Row],[Qtd]],"")</f>
        <v/>
      </c>
      <c r="F262" s="98"/>
      <c r="G262" s="98"/>
      <c r="H262" s="100" t="str">
        <f>IFERROR(VLOOKUP(tbl_ven_agos[[#This Row],[Produto]],produtos,5,0),"")</f>
        <v/>
      </c>
      <c r="I262" s="101" t="str">
        <f>IFERROR(tbl_ven_agos[[#This Row],[preço unitário]]*tbl_ven_agos[[#This Row],[Qtd]],"")</f>
        <v/>
      </c>
      <c r="M262" s="90"/>
    </row>
    <row r="263" spans="1:13" x14ac:dyDescent="0.3">
      <c r="A263" s="98"/>
      <c r="B263" s="99"/>
      <c r="C263" s="100" t="str">
        <f>IFERROR(VLOOKUP(tbl_ent_agos[[#This Row],[Produto]],produtos,3,0),"")</f>
        <v/>
      </c>
      <c r="D263" s="101" t="str">
        <f>IFERROR(tbl_ent_agos[[#This Row],[preço unitário]]*tbl_ent_agos[[#This Row],[Qtd]],"")</f>
        <v/>
      </c>
      <c r="F263" s="98"/>
      <c r="G263" s="98"/>
      <c r="H263" s="100" t="str">
        <f>IFERROR(VLOOKUP(tbl_ven_agos[[#This Row],[Produto]],produtos,5,0),"")</f>
        <v/>
      </c>
      <c r="I263" s="101" t="str">
        <f>IFERROR(tbl_ven_agos[[#This Row],[preço unitário]]*tbl_ven_agos[[#This Row],[Qtd]],"")</f>
        <v/>
      </c>
      <c r="M263" s="90"/>
    </row>
    <row r="264" spans="1:13" x14ac:dyDescent="0.3">
      <c r="A264" s="98"/>
      <c r="B264" s="99"/>
      <c r="C264" s="100" t="str">
        <f>IFERROR(VLOOKUP(tbl_ent_agos[[#This Row],[Produto]],produtos,3,0),"")</f>
        <v/>
      </c>
      <c r="D264" s="101" t="str">
        <f>IFERROR(tbl_ent_agos[[#This Row],[preço unitário]]*tbl_ent_agos[[#This Row],[Qtd]],"")</f>
        <v/>
      </c>
      <c r="F264" s="98"/>
      <c r="G264" s="98"/>
      <c r="H264" s="100" t="str">
        <f>IFERROR(VLOOKUP(tbl_ven_agos[[#This Row],[Produto]],produtos,5,0),"")</f>
        <v/>
      </c>
      <c r="I264" s="101" t="str">
        <f>IFERROR(tbl_ven_agos[[#This Row],[preço unitário]]*tbl_ven_agos[[#This Row],[Qtd]],"")</f>
        <v/>
      </c>
      <c r="M264" s="90"/>
    </row>
    <row r="265" spans="1:13" x14ac:dyDescent="0.3">
      <c r="A265" s="98"/>
      <c r="B265" s="99"/>
      <c r="C265" s="100" t="str">
        <f>IFERROR(VLOOKUP(tbl_ent_agos[[#This Row],[Produto]],produtos,3,0),"")</f>
        <v/>
      </c>
      <c r="D265" s="101" t="str">
        <f>IFERROR(tbl_ent_agos[[#This Row],[preço unitário]]*tbl_ent_agos[[#This Row],[Qtd]],"")</f>
        <v/>
      </c>
      <c r="F265" s="98"/>
      <c r="G265" s="98"/>
      <c r="H265" s="100" t="str">
        <f>IFERROR(VLOOKUP(tbl_ven_agos[[#This Row],[Produto]],produtos,5,0),"")</f>
        <v/>
      </c>
      <c r="I265" s="101" t="str">
        <f>IFERROR(tbl_ven_agos[[#This Row],[preço unitário]]*tbl_ven_agos[[#This Row],[Qtd]],"")</f>
        <v/>
      </c>
      <c r="M265" s="90"/>
    </row>
    <row r="266" spans="1:13" x14ac:dyDescent="0.3">
      <c r="A266" s="98"/>
      <c r="B266" s="99"/>
      <c r="C266" s="100" t="str">
        <f>IFERROR(VLOOKUP(tbl_ent_agos[[#This Row],[Produto]],produtos,3,0),"")</f>
        <v/>
      </c>
      <c r="D266" s="101" t="str">
        <f>IFERROR(tbl_ent_agos[[#This Row],[preço unitário]]*tbl_ent_agos[[#This Row],[Qtd]],"")</f>
        <v/>
      </c>
      <c r="F266" s="98"/>
      <c r="G266" s="98"/>
      <c r="H266" s="100" t="str">
        <f>IFERROR(VLOOKUP(tbl_ven_agos[[#This Row],[Produto]],produtos,5,0),"")</f>
        <v/>
      </c>
      <c r="I266" s="101" t="str">
        <f>IFERROR(tbl_ven_agos[[#This Row],[preço unitário]]*tbl_ven_agos[[#This Row],[Qtd]],"")</f>
        <v/>
      </c>
      <c r="M266" s="90"/>
    </row>
    <row r="267" spans="1:13" x14ac:dyDescent="0.3">
      <c r="A267" s="98"/>
      <c r="B267" s="99"/>
      <c r="C267" s="100" t="str">
        <f>IFERROR(VLOOKUP(tbl_ent_agos[[#This Row],[Produto]],produtos,3,0),"")</f>
        <v/>
      </c>
      <c r="D267" s="101" t="str">
        <f>IFERROR(tbl_ent_agos[[#This Row],[preço unitário]]*tbl_ent_agos[[#This Row],[Qtd]],"")</f>
        <v/>
      </c>
      <c r="F267" s="98"/>
      <c r="G267" s="98"/>
      <c r="H267" s="100" t="str">
        <f>IFERROR(VLOOKUP(tbl_ven_agos[[#This Row],[Produto]],produtos,5,0),"")</f>
        <v/>
      </c>
      <c r="I267" s="101" t="str">
        <f>IFERROR(tbl_ven_agos[[#This Row],[preço unitário]]*tbl_ven_agos[[#This Row],[Qtd]],"")</f>
        <v/>
      </c>
      <c r="M267" s="90"/>
    </row>
    <row r="268" spans="1:13" x14ac:dyDescent="0.3">
      <c r="A268" s="98"/>
      <c r="B268" s="99"/>
      <c r="C268" s="100" t="str">
        <f>IFERROR(VLOOKUP(tbl_ent_agos[[#This Row],[Produto]],produtos,3,0),"")</f>
        <v/>
      </c>
      <c r="D268" s="101" t="str">
        <f>IFERROR(tbl_ent_agos[[#This Row],[preço unitário]]*tbl_ent_agos[[#This Row],[Qtd]],"")</f>
        <v/>
      </c>
      <c r="F268" s="98"/>
      <c r="G268" s="98"/>
      <c r="H268" s="100" t="str">
        <f>IFERROR(VLOOKUP(tbl_ven_agos[[#This Row],[Produto]],produtos,5,0),"")</f>
        <v/>
      </c>
      <c r="I268" s="101" t="str">
        <f>IFERROR(tbl_ven_agos[[#This Row],[preço unitário]]*tbl_ven_agos[[#This Row],[Qtd]],"")</f>
        <v/>
      </c>
      <c r="M268" s="90"/>
    </row>
    <row r="269" spans="1:13" x14ac:dyDescent="0.3">
      <c r="A269" s="98"/>
      <c r="B269" s="99"/>
      <c r="C269" s="100" t="str">
        <f>IFERROR(VLOOKUP(tbl_ent_agos[[#This Row],[Produto]],produtos,3,0),"")</f>
        <v/>
      </c>
      <c r="D269" s="101" t="str">
        <f>IFERROR(tbl_ent_agos[[#This Row],[preço unitário]]*tbl_ent_agos[[#This Row],[Qtd]],"")</f>
        <v/>
      </c>
      <c r="F269" s="98"/>
      <c r="G269" s="98"/>
      <c r="H269" s="100" t="str">
        <f>IFERROR(VLOOKUP(tbl_ven_agos[[#This Row],[Produto]],produtos,5,0),"")</f>
        <v/>
      </c>
      <c r="I269" s="101" t="str">
        <f>IFERROR(tbl_ven_agos[[#This Row],[preço unitário]]*tbl_ven_agos[[#This Row],[Qtd]],"")</f>
        <v/>
      </c>
      <c r="M269" s="90"/>
    </row>
    <row r="270" spans="1:13" x14ac:dyDescent="0.3">
      <c r="A270" s="98"/>
      <c r="B270" s="99"/>
      <c r="C270" s="100" t="str">
        <f>IFERROR(VLOOKUP(tbl_ent_agos[[#This Row],[Produto]],produtos,3,0),"")</f>
        <v/>
      </c>
      <c r="D270" s="101" t="str">
        <f>IFERROR(tbl_ent_agos[[#This Row],[preço unitário]]*tbl_ent_agos[[#This Row],[Qtd]],"")</f>
        <v/>
      </c>
      <c r="F270" s="98"/>
      <c r="G270" s="98"/>
      <c r="H270" s="100" t="str">
        <f>IFERROR(VLOOKUP(tbl_ven_agos[[#This Row],[Produto]],produtos,5,0),"")</f>
        <v/>
      </c>
      <c r="I270" s="101" t="str">
        <f>IFERROR(tbl_ven_agos[[#This Row],[preço unitário]]*tbl_ven_agos[[#This Row],[Qtd]],"")</f>
        <v/>
      </c>
      <c r="M270" s="90"/>
    </row>
    <row r="271" spans="1:13" x14ac:dyDescent="0.3">
      <c r="A271" s="98"/>
      <c r="B271" s="99"/>
      <c r="C271" s="100" t="str">
        <f>IFERROR(VLOOKUP(tbl_ent_agos[[#This Row],[Produto]],produtos,3,0),"")</f>
        <v/>
      </c>
      <c r="D271" s="101" t="str">
        <f>IFERROR(tbl_ent_agos[[#This Row],[preço unitário]]*tbl_ent_agos[[#This Row],[Qtd]],"")</f>
        <v/>
      </c>
      <c r="F271" s="98"/>
      <c r="G271" s="98"/>
      <c r="H271" s="100" t="str">
        <f>IFERROR(VLOOKUP(tbl_ven_agos[[#This Row],[Produto]],produtos,5,0),"")</f>
        <v/>
      </c>
      <c r="I271" s="101" t="str">
        <f>IFERROR(tbl_ven_agos[[#This Row],[preço unitário]]*tbl_ven_agos[[#This Row],[Qtd]],"")</f>
        <v/>
      </c>
      <c r="M271" s="90"/>
    </row>
    <row r="272" spans="1:13" x14ac:dyDescent="0.3">
      <c r="A272" s="98"/>
      <c r="B272" s="99"/>
      <c r="C272" s="100" t="str">
        <f>IFERROR(VLOOKUP(tbl_ent_agos[[#This Row],[Produto]],produtos,3,0),"")</f>
        <v/>
      </c>
      <c r="D272" s="101" t="str">
        <f>IFERROR(tbl_ent_agos[[#This Row],[preço unitário]]*tbl_ent_agos[[#This Row],[Qtd]],"")</f>
        <v/>
      </c>
      <c r="F272" s="98"/>
      <c r="G272" s="98"/>
      <c r="H272" s="100" t="str">
        <f>IFERROR(VLOOKUP(tbl_ven_agos[[#This Row],[Produto]],produtos,5,0),"")</f>
        <v/>
      </c>
      <c r="I272" s="101" t="str">
        <f>IFERROR(tbl_ven_agos[[#This Row],[preço unitário]]*tbl_ven_agos[[#This Row],[Qtd]],"")</f>
        <v/>
      </c>
      <c r="M272" s="90"/>
    </row>
    <row r="273" spans="1:13" x14ac:dyDescent="0.3">
      <c r="A273" s="98"/>
      <c r="B273" s="99"/>
      <c r="C273" s="100" t="str">
        <f>IFERROR(VLOOKUP(tbl_ent_agos[[#This Row],[Produto]],produtos,3,0),"")</f>
        <v/>
      </c>
      <c r="D273" s="101" t="str">
        <f>IFERROR(tbl_ent_agos[[#This Row],[preço unitário]]*tbl_ent_agos[[#This Row],[Qtd]],"")</f>
        <v/>
      </c>
      <c r="F273" s="98"/>
      <c r="G273" s="98"/>
      <c r="H273" s="100" t="str">
        <f>IFERROR(VLOOKUP(tbl_ven_agos[[#This Row],[Produto]],produtos,5,0),"")</f>
        <v/>
      </c>
      <c r="I273" s="101" t="str">
        <f>IFERROR(tbl_ven_agos[[#This Row],[preço unitário]]*tbl_ven_agos[[#This Row],[Qtd]],"")</f>
        <v/>
      </c>
      <c r="M273" s="90"/>
    </row>
    <row r="274" spans="1:13" x14ac:dyDescent="0.3">
      <c r="A274" s="98"/>
      <c r="B274" s="99"/>
      <c r="C274" s="100" t="str">
        <f>IFERROR(VLOOKUP(tbl_ent_agos[[#This Row],[Produto]],produtos,3,0),"")</f>
        <v/>
      </c>
      <c r="D274" s="101" t="str">
        <f>IFERROR(tbl_ent_agos[[#This Row],[preço unitário]]*tbl_ent_agos[[#This Row],[Qtd]],"")</f>
        <v/>
      </c>
      <c r="F274" s="98"/>
      <c r="G274" s="98"/>
      <c r="H274" s="100" t="str">
        <f>IFERROR(VLOOKUP(tbl_ven_agos[[#This Row],[Produto]],produtos,5,0),"")</f>
        <v/>
      </c>
      <c r="I274" s="101" t="str">
        <f>IFERROR(tbl_ven_agos[[#This Row],[preço unitário]]*tbl_ven_agos[[#This Row],[Qtd]],"")</f>
        <v/>
      </c>
      <c r="M274" s="90"/>
    </row>
    <row r="275" spans="1:13" x14ac:dyDescent="0.3">
      <c r="A275" s="98"/>
      <c r="B275" s="99"/>
      <c r="C275" s="100" t="str">
        <f>IFERROR(VLOOKUP(tbl_ent_agos[[#This Row],[Produto]],produtos,3,0),"")</f>
        <v/>
      </c>
      <c r="D275" s="101" t="str">
        <f>IFERROR(tbl_ent_agos[[#This Row],[preço unitário]]*tbl_ent_agos[[#This Row],[Qtd]],"")</f>
        <v/>
      </c>
      <c r="F275" s="98"/>
      <c r="G275" s="98"/>
      <c r="H275" s="100" t="str">
        <f>IFERROR(VLOOKUP(tbl_ven_agos[[#This Row],[Produto]],produtos,5,0),"")</f>
        <v/>
      </c>
      <c r="I275" s="101" t="str">
        <f>IFERROR(tbl_ven_agos[[#This Row],[preço unitário]]*tbl_ven_agos[[#This Row],[Qtd]],"")</f>
        <v/>
      </c>
      <c r="M275" s="90"/>
    </row>
    <row r="276" spans="1:13" x14ac:dyDescent="0.3">
      <c r="A276" s="98"/>
      <c r="B276" s="99"/>
      <c r="C276" s="100" t="str">
        <f>IFERROR(VLOOKUP(tbl_ent_agos[[#This Row],[Produto]],produtos,3,0),"")</f>
        <v/>
      </c>
      <c r="D276" s="101" t="str">
        <f>IFERROR(tbl_ent_agos[[#This Row],[preço unitário]]*tbl_ent_agos[[#This Row],[Qtd]],"")</f>
        <v/>
      </c>
      <c r="F276" s="98"/>
      <c r="G276" s="98"/>
      <c r="H276" s="100" t="str">
        <f>IFERROR(VLOOKUP(tbl_ven_agos[[#This Row],[Produto]],produtos,5,0),"")</f>
        <v/>
      </c>
      <c r="I276" s="101" t="str">
        <f>IFERROR(tbl_ven_agos[[#This Row],[preço unitário]]*tbl_ven_agos[[#This Row],[Qtd]],"")</f>
        <v/>
      </c>
      <c r="M276" s="90"/>
    </row>
    <row r="277" spans="1:13" x14ac:dyDescent="0.3">
      <c r="A277" s="98"/>
      <c r="B277" s="99"/>
      <c r="C277" s="100" t="str">
        <f>IFERROR(VLOOKUP(tbl_ent_agos[[#This Row],[Produto]],produtos,3,0),"")</f>
        <v/>
      </c>
      <c r="D277" s="101" t="str">
        <f>IFERROR(tbl_ent_agos[[#This Row],[preço unitário]]*tbl_ent_agos[[#This Row],[Qtd]],"")</f>
        <v/>
      </c>
      <c r="F277" s="98"/>
      <c r="G277" s="98"/>
      <c r="H277" s="100" t="str">
        <f>IFERROR(VLOOKUP(tbl_ven_agos[[#This Row],[Produto]],produtos,5,0),"")</f>
        <v/>
      </c>
      <c r="I277" s="101" t="str">
        <f>IFERROR(tbl_ven_agos[[#This Row],[preço unitário]]*tbl_ven_agos[[#This Row],[Qtd]],"")</f>
        <v/>
      </c>
      <c r="M277" s="90"/>
    </row>
    <row r="278" spans="1:13" x14ac:dyDescent="0.3">
      <c r="A278" s="98"/>
      <c r="B278" s="99"/>
      <c r="C278" s="100" t="str">
        <f>IFERROR(VLOOKUP(tbl_ent_agos[[#This Row],[Produto]],produtos,3,0),"")</f>
        <v/>
      </c>
      <c r="D278" s="101" t="str">
        <f>IFERROR(tbl_ent_agos[[#This Row],[preço unitário]]*tbl_ent_agos[[#This Row],[Qtd]],"")</f>
        <v/>
      </c>
      <c r="F278" s="98"/>
      <c r="G278" s="98"/>
      <c r="H278" s="100" t="str">
        <f>IFERROR(VLOOKUP(tbl_ven_agos[[#This Row],[Produto]],produtos,5,0),"")</f>
        <v/>
      </c>
      <c r="I278" s="101" t="str">
        <f>IFERROR(tbl_ven_agos[[#This Row],[preço unitário]]*tbl_ven_agos[[#This Row],[Qtd]],"")</f>
        <v/>
      </c>
      <c r="M278" s="90"/>
    </row>
    <row r="279" spans="1:13" x14ac:dyDescent="0.3">
      <c r="A279" s="98"/>
      <c r="B279" s="99"/>
      <c r="C279" s="100" t="str">
        <f>IFERROR(VLOOKUP(tbl_ent_agos[[#This Row],[Produto]],produtos,3,0),"")</f>
        <v/>
      </c>
      <c r="D279" s="101" t="str">
        <f>IFERROR(tbl_ent_agos[[#This Row],[preço unitário]]*tbl_ent_agos[[#This Row],[Qtd]],"")</f>
        <v/>
      </c>
      <c r="F279" s="98"/>
      <c r="G279" s="98"/>
      <c r="H279" s="100" t="str">
        <f>IFERROR(VLOOKUP(tbl_ven_agos[[#This Row],[Produto]],produtos,5,0),"")</f>
        <v/>
      </c>
      <c r="I279" s="101" t="str">
        <f>IFERROR(tbl_ven_agos[[#This Row],[preço unitário]]*tbl_ven_agos[[#This Row],[Qtd]],"")</f>
        <v/>
      </c>
      <c r="M279" s="90"/>
    </row>
    <row r="280" spans="1:13" x14ac:dyDescent="0.3">
      <c r="A280" s="98"/>
      <c r="B280" s="99"/>
      <c r="C280" s="100" t="str">
        <f>IFERROR(VLOOKUP(tbl_ent_agos[[#This Row],[Produto]],produtos,3,0),"")</f>
        <v/>
      </c>
      <c r="D280" s="101" t="str">
        <f>IFERROR(tbl_ent_agos[[#This Row],[preço unitário]]*tbl_ent_agos[[#This Row],[Qtd]],"")</f>
        <v/>
      </c>
      <c r="F280" s="98"/>
      <c r="G280" s="98"/>
      <c r="H280" s="100" t="str">
        <f>IFERROR(VLOOKUP(tbl_ven_agos[[#This Row],[Produto]],produtos,5,0),"")</f>
        <v/>
      </c>
      <c r="I280" s="101" t="str">
        <f>IFERROR(tbl_ven_agos[[#This Row],[preço unitário]]*tbl_ven_agos[[#This Row],[Qtd]],"")</f>
        <v/>
      </c>
      <c r="M280" s="90"/>
    </row>
    <row r="281" spans="1:13" x14ac:dyDescent="0.3">
      <c r="A281" s="98"/>
      <c r="B281" s="99"/>
      <c r="C281" s="100" t="str">
        <f>IFERROR(VLOOKUP(tbl_ent_agos[[#This Row],[Produto]],produtos,3,0),"")</f>
        <v/>
      </c>
      <c r="D281" s="101" t="str">
        <f>IFERROR(tbl_ent_agos[[#This Row],[preço unitário]]*tbl_ent_agos[[#This Row],[Qtd]],"")</f>
        <v/>
      </c>
      <c r="F281" s="98"/>
      <c r="G281" s="98"/>
      <c r="H281" s="100" t="str">
        <f>IFERROR(VLOOKUP(tbl_ven_agos[[#This Row],[Produto]],produtos,5,0),"")</f>
        <v/>
      </c>
      <c r="I281" s="101" t="str">
        <f>IFERROR(tbl_ven_agos[[#This Row],[preço unitário]]*tbl_ven_agos[[#This Row],[Qtd]],"")</f>
        <v/>
      </c>
      <c r="M281" s="90"/>
    </row>
    <row r="282" spans="1:13" x14ac:dyDescent="0.3">
      <c r="A282" s="98"/>
      <c r="B282" s="99"/>
      <c r="C282" s="100" t="str">
        <f>IFERROR(VLOOKUP(tbl_ent_agos[[#This Row],[Produto]],produtos,3,0),"")</f>
        <v/>
      </c>
      <c r="D282" s="101" t="str">
        <f>IFERROR(tbl_ent_agos[[#This Row],[preço unitário]]*tbl_ent_agos[[#This Row],[Qtd]],"")</f>
        <v/>
      </c>
      <c r="F282" s="98"/>
      <c r="G282" s="98"/>
      <c r="H282" s="100" t="str">
        <f>IFERROR(VLOOKUP(tbl_ven_agos[[#This Row],[Produto]],produtos,5,0),"")</f>
        <v/>
      </c>
      <c r="I282" s="101" t="str">
        <f>IFERROR(tbl_ven_agos[[#This Row],[preço unitário]]*tbl_ven_agos[[#This Row],[Qtd]],"")</f>
        <v/>
      </c>
      <c r="M282" s="90"/>
    </row>
    <row r="283" spans="1:13" x14ac:dyDescent="0.3">
      <c r="A283" s="98"/>
      <c r="B283" s="99"/>
      <c r="C283" s="100" t="str">
        <f>IFERROR(VLOOKUP(tbl_ent_agos[[#This Row],[Produto]],produtos,3,0),"")</f>
        <v/>
      </c>
      <c r="D283" s="101" t="str">
        <f>IFERROR(tbl_ent_agos[[#This Row],[preço unitário]]*tbl_ent_agos[[#This Row],[Qtd]],"")</f>
        <v/>
      </c>
      <c r="F283" s="98"/>
      <c r="G283" s="98"/>
      <c r="H283" s="100" t="str">
        <f>IFERROR(VLOOKUP(tbl_ven_agos[[#This Row],[Produto]],produtos,5,0),"")</f>
        <v/>
      </c>
      <c r="I283" s="101" t="str">
        <f>IFERROR(tbl_ven_agos[[#This Row],[preço unitário]]*tbl_ven_agos[[#This Row],[Qtd]],"")</f>
        <v/>
      </c>
      <c r="M283" s="90"/>
    </row>
    <row r="284" spans="1:13" x14ac:dyDescent="0.3">
      <c r="A284" s="98"/>
      <c r="B284" s="99"/>
      <c r="C284" s="100" t="str">
        <f>IFERROR(VLOOKUP(tbl_ent_agos[[#This Row],[Produto]],produtos,3,0),"")</f>
        <v/>
      </c>
      <c r="D284" s="101" t="str">
        <f>IFERROR(tbl_ent_agos[[#This Row],[preço unitário]]*tbl_ent_agos[[#This Row],[Qtd]],"")</f>
        <v/>
      </c>
      <c r="F284" s="98"/>
      <c r="G284" s="98"/>
      <c r="H284" s="100" t="str">
        <f>IFERROR(VLOOKUP(tbl_ven_agos[[#This Row],[Produto]],produtos,5,0),"")</f>
        <v/>
      </c>
      <c r="I284" s="101" t="str">
        <f>IFERROR(tbl_ven_agos[[#This Row],[preço unitário]]*tbl_ven_agos[[#This Row],[Qtd]],"")</f>
        <v/>
      </c>
      <c r="M284" s="90"/>
    </row>
    <row r="285" spans="1:13" x14ac:dyDescent="0.3">
      <c r="A285" s="98"/>
      <c r="B285" s="99"/>
      <c r="C285" s="100" t="str">
        <f>IFERROR(VLOOKUP(tbl_ent_agos[[#This Row],[Produto]],produtos,3,0),"")</f>
        <v/>
      </c>
      <c r="D285" s="101" t="str">
        <f>IFERROR(tbl_ent_agos[[#This Row],[preço unitário]]*tbl_ent_agos[[#This Row],[Qtd]],"")</f>
        <v/>
      </c>
      <c r="F285" s="98"/>
      <c r="G285" s="98"/>
      <c r="H285" s="100" t="str">
        <f>IFERROR(VLOOKUP(tbl_ven_agos[[#This Row],[Produto]],produtos,5,0),"")</f>
        <v/>
      </c>
      <c r="I285" s="101" t="str">
        <f>IFERROR(tbl_ven_agos[[#This Row],[preço unitário]]*tbl_ven_agos[[#This Row],[Qtd]],"")</f>
        <v/>
      </c>
      <c r="M285" s="90"/>
    </row>
    <row r="286" spans="1:13" x14ac:dyDescent="0.3">
      <c r="A286" s="98"/>
      <c r="B286" s="99"/>
      <c r="C286" s="100" t="str">
        <f>IFERROR(VLOOKUP(tbl_ent_agos[[#This Row],[Produto]],produtos,3,0),"")</f>
        <v/>
      </c>
      <c r="D286" s="101" t="str">
        <f>IFERROR(tbl_ent_agos[[#This Row],[preço unitário]]*tbl_ent_agos[[#This Row],[Qtd]],"")</f>
        <v/>
      </c>
      <c r="F286" s="98"/>
      <c r="G286" s="98"/>
      <c r="H286" s="100" t="str">
        <f>IFERROR(VLOOKUP(tbl_ven_agos[[#This Row],[Produto]],produtos,5,0),"")</f>
        <v/>
      </c>
      <c r="I286" s="101" t="str">
        <f>IFERROR(tbl_ven_agos[[#This Row],[preço unitário]]*tbl_ven_agos[[#This Row],[Qtd]],"")</f>
        <v/>
      </c>
      <c r="M286" s="90"/>
    </row>
    <row r="287" spans="1:13" x14ac:dyDescent="0.3">
      <c r="A287" s="98"/>
      <c r="B287" s="99"/>
      <c r="C287" s="100" t="str">
        <f>IFERROR(VLOOKUP(tbl_ent_agos[[#This Row],[Produto]],produtos,3,0),"")</f>
        <v/>
      </c>
      <c r="D287" s="101" t="str">
        <f>IFERROR(tbl_ent_agos[[#This Row],[preço unitário]]*tbl_ent_agos[[#This Row],[Qtd]],"")</f>
        <v/>
      </c>
      <c r="F287" s="98"/>
      <c r="G287" s="98"/>
      <c r="H287" s="100" t="str">
        <f>IFERROR(VLOOKUP(tbl_ven_agos[[#This Row],[Produto]],produtos,5,0),"")</f>
        <v/>
      </c>
      <c r="I287" s="101" t="str">
        <f>IFERROR(tbl_ven_agos[[#This Row],[preço unitário]]*tbl_ven_agos[[#This Row],[Qtd]],"")</f>
        <v/>
      </c>
      <c r="M287" s="90"/>
    </row>
    <row r="288" spans="1:13" x14ac:dyDescent="0.3">
      <c r="A288" s="98"/>
      <c r="B288" s="99"/>
      <c r="C288" s="100" t="str">
        <f>IFERROR(VLOOKUP(tbl_ent_agos[[#This Row],[Produto]],produtos,3,0),"")</f>
        <v/>
      </c>
      <c r="D288" s="101" t="str">
        <f>IFERROR(tbl_ent_agos[[#This Row],[preço unitário]]*tbl_ent_agos[[#This Row],[Qtd]],"")</f>
        <v/>
      </c>
      <c r="F288" s="98"/>
      <c r="G288" s="98"/>
      <c r="H288" s="100" t="str">
        <f>IFERROR(VLOOKUP(tbl_ven_agos[[#This Row],[Produto]],produtos,5,0),"")</f>
        <v/>
      </c>
      <c r="I288" s="101" t="str">
        <f>IFERROR(tbl_ven_agos[[#This Row],[preço unitário]]*tbl_ven_agos[[#This Row],[Qtd]],"")</f>
        <v/>
      </c>
      <c r="M288" s="90"/>
    </row>
    <row r="289" spans="1:13" x14ac:dyDescent="0.3">
      <c r="A289" s="98"/>
      <c r="B289" s="99"/>
      <c r="C289" s="100" t="str">
        <f>IFERROR(VLOOKUP(tbl_ent_agos[[#This Row],[Produto]],produtos,3,0),"")</f>
        <v/>
      </c>
      <c r="D289" s="101" t="str">
        <f>IFERROR(tbl_ent_agos[[#This Row],[preço unitário]]*tbl_ent_agos[[#This Row],[Qtd]],"")</f>
        <v/>
      </c>
      <c r="F289" s="98"/>
      <c r="G289" s="98"/>
      <c r="H289" s="100" t="str">
        <f>IFERROR(VLOOKUP(tbl_ven_agos[[#This Row],[Produto]],produtos,5,0),"")</f>
        <v/>
      </c>
      <c r="I289" s="101" t="str">
        <f>IFERROR(tbl_ven_agos[[#This Row],[preço unitário]]*tbl_ven_agos[[#This Row],[Qtd]],"")</f>
        <v/>
      </c>
      <c r="M289" s="90"/>
    </row>
    <row r="290" spans="1:13" x14ac:dyDescent="0.3">
      <c r="A290" s="98"/>
      <c r="B290" s="99"/>
      <c r="C290" s="100" t="str">
        <f>IFERROR(VLOOKUP(tbl_ent_agos[[#This Row],[Produto]],produtos,3,0),"")</f>
        <v/>
      </c>
      <c r="D290" s="101" t="str">
        <f>IFERROR(tbl_ent_agos[[#This Row],[preço unitário]]*tbl_ent_agos[[#This Row],[Qtd]],"")</f>
        <v/>
      </c>
      <c r="F290" s="98"/>
      <c r="G290" s="98"/>
      <c r="H290" s="100" t="str">
        <f>IFERROR(VLOOKUP(tbl_ven_agos[[#This Row],[Produto]],produtos,5,0),"")</f>
        <v/>
      </c>
      <c r="I290" s="101" t="str">
        <f>IFERROR(tbl_ven_agos[[#This Row],[preço unitário]]*tbl_ven_agos[[#This Row],[Qtd]],"")</f>
        <v/>
      </c>
      <c r="M290" s="90"/>
    </row>
    <row r="291" spans="1:13" x14ac:dyDescent="0.3">
      <c r="A291" s="98"/>
      <c r="B291" s="99"/>
      <c r="C291" s="100" t="str">
        <f>IFERROR(VLOOKUP(tbl_ent_agos[[#This Row],[Produto]],produtos,3,0),"")</f>
        <v/>
      </c>
      <c r="D291" s="101" t="str">
        <f>IFERROR(tbl_ent_agos[[#This Row],[preço unitário]]*tbl_ent_agos[[#This Row],[Qtd]],"")</f>
        <v/>
      </c>
      <c r="F291" s="98"/>
      <c r="G291" s="98"/>
      <c r="H291" s="100" t="str">
        <f>IFERROR(VLOOKUP(tbl_ven_agos[[#This Row],[Produto]],produtos,5,0),"")</f>
        <v/>
      </c>
      <c r="I291" s="101" t="str">
        <f>IFERROR(tbl_ven_agos[[#This Row],[preço unitário]]*tbl_ven_agos[[#This Row],[Qtd]],"")</f>
        <v/>
      </c>
      <c r="M291" s="90"/>
    </row>
    <row r="292" spans="1:13" x14ac:dyDescent="0.3">
      <c r="A292" s="98"/>
      <c r="B292" s="99"/>
      <c r="C292" s="100" t="str">
        <f>IFERROR(VLOOKUP(tbl_ent_agos[[#This Row],[Produto]],produtos,3,0),"")</f>
        <v/>
      </c>
      <c r="D292" s="101" t="str">
        <f>IFERROR(tbl_ent_agos[[#This Row],[preço unitário]]*tbl_ent_agos[[#This Row],[Qtd]],"")</f>
        <v/>
      </c>
      <c r="F292" s="98"/>
      <c r="G292" s="98"/>
      <c r="H292" s="100" t="str">
        <f>IFERROR(VLOOKUP(tbl_ven_agos[[#This Row],[Produto]],produtos,5,0),"")</f>
        <v/>
      </c>
      <c r="I292" s="101" t="str">
        <f>IFERROR(tbl_ven_agos[[#This Row],[preço unitário]]*tbl_ven_agos[[#This Row],[Qtd]],"")</f>
        <v/>
      </c>
      <c r="M292" s="90"/>
    </row>
    <row r="293" spans="1:13" x14ac:dyDescent="0.3">
      <c r="A293" s="98"/>
      <c r="B293" s="99"/>
      <c r="C293" s="100" t="str">
        <f>IFERROR(VLOOKUP(tbl_ent_agos[[#This Row],[Produto]],produtos,3,0),"")</f>
        <v/>
      </c>
      <c r="D293" s="101" t="str">
        <f>IFERROR(tbl_ent_agos[[#This Row],[preço unitário]]*tbl_ent_agos[[#This Row],[Qtd]],"")</f>
        <v/>
      </c>
      <c r="F293" s="98"/>
      <c r="G293" s="98"/>
      <c r="H293" s="100" t="str">
        <f>IFERROR(VLOOKUP(tbl_ven_agos[[#This Row],[Produto]],produtos,5,0),"")</f>
        <v/>
      </c>
      <c r="I293" s="101" t="str">
        <f>IFERROR(tbl_ven_agos[[#This Row],[preço unitário]]*tbl_ven_agos[[#This Row],[Qtd]],"")</f>
        <v/>
      </c>
      <c r="M293" s="90"/>
    </row>
    <row r="294" spans="1:13" x14ac:dyDescent="0.3">
      <c r="A294" s="98"/>
      <c r="B294" s="99"/>
      <c r="C294" s="100" t="str">
        <f>IFERROR(VLOOKUP(tbl_ent_agos[[#This Row],[Produto]],produtos,3,0),"")</f>
        <v/>
      </c>
      <c r="D294" s="101" t="str">
        <f>IFERROR(tbl_ent_agos[[#This Row],[preço unitário]]*tbl_ent_agos[[#This Row],[Qtd]],"")</f>
        <v/>
      </c>
      <c r="F294" s="98"/>
      <c r="G294" s="98"/>
      <c r="H294" s="100" t="str">
        <f>IFERROR(VLOOKUP(tbl_ven_agos[[#This Row],[Produto]],produtos,5,0),"")</f>
        <v/>
      </c>
      <c r="I294" s="101" t="str">
        <f>IFERROR(tbl_ven_agos[[#This Row],[preço unitário]]*tbl_ven_agos[[#This Row],[Qtd]],"")</f>
        <v/>
      </c>
      <c r="M294" s="90"/>
    </row>
    <row r="295" spans="1:13" x14ac:dyDescent="0.3">
      <c r="A295" s="98"/>
      <c r="B295" s="99"/>
      <c r="C295" s="100" t="str">
        <f>IFERROR(VLOOKUP(tbl_ent_agos[[#This Row],[Produto]],produtos,3,0),"")</f>
        <v/>
      </c>
      <c r="D295" s="101" t="str">
        <f>IFERROR(tbl_ent_agos[[#This Row],[preço unitário]]*tbl_ent_agos[[#This Row],[Qtd]],"")</f>
        <v/>
      </c>
      <c r="F295" s="98"/>
      <c r="G295" s="98"/>
      <c r="H295" s="100" t="str">
        <f>IFERROR(VLOOKUP(tbl_ven_agos[[#This Row],[Produto]],produtos,5,0),"")</f>
        <v/>
      </c>
      <c r="I295" s="101" t="str">
        <f>IFERROR(tbl_ven_agos[[#This Row],[preço unitário]]*tbl_ven_agos[[#This Row],[Qtd]],"")</f>
        <v/>
      </c>
      <c r="M295" s="90"/>
    </row>
    <row r="296" spans="1:13" x14ac:dyDescent="0.3">
      <c r="A296" s="98"/>
      <c r="B296" s="99"/>
      <c r="C296" s="100" t="str">
        <f>IFERROR(VLOOKUP(tbl_ent_agos[[#This Row],[Produto]],produtos,3,0),"")</f>
        <v/>
      </c>
      <c r="D296" s="101" t="str">
        <f>IFERROR(tbl_ent_agos[[#This Row],[preço unitário]]*tbl_ent_agos[[#This Row],[Qtd]],"")</f>
        <v/>
      </c>
      <c r="F296" s="98"/>
      <c r="G296" s="98"/>
      <c r="H296" s="100" t="str">
        <f>IFERROR(VLOOKUP(tbl_ven_agos[[#This Row],[Produto]],produtos,5,0),"")</f>
        <v/>
      </c>
      <c r="I296" s="101" t="str">
        <f>IFERROR(tbl_ven_agos[[#This Row],[preço unitário]]*tbl_ven_agos[[#This Row],[Qtd]],"")</f>
        <v/>
      </c>
      <c r="M296" s="90"/>
    </row>
    <row r="297" spans="1:13" x14ac:dyDescent="0.3">
      <c r="A297" s="98"/>
      <c r="B297" s="99"/>
      <c r="C297" s="100" t="str">
        <f>IFERROR(VLOOKUP(tbl_ent_agos[[#This Row],[Produto]],produtos,3,0),"")</f>
        <v/>
      </c>
      <c r="D297" s="101" t="str">
        <f>IFERROR(tbl_ent_agos[[#This Row],[preço unitário]]*tbl_ent_agos[[#This Row],[Qtd]],"")</f>
        <v/>
      </c>
      <c r="F297" s="98"/>
      <c r="G297" s="98"/>
      <c r="H297" s="100" t="str">
        <f>IFERROR(VLOOKUP(tbl_ven_agos[[#This Row],[Produto]],produtos,5,0),"")</f>
        <v/>
      </c>
      <c r="I297" s="101" t="str">
        <f>IFERROR(tbl_ven_agos[[#This Row],[preço unitário]]*tbl_ven_agos[[#This Row],[Qtd]],"")</f>
        <v/>
      </c>
      <c r="M297" s="90"/>
    </row>
    <row r="298" spans="1:13" x14ac:dyDescent="0.3">
      <c r="A298" s="98"/>
      <c r="B298" s="99"/>
      <c r="C298" s="100" t="str">
        <f>IFERROR(VLOOKUP(tbl_ent_agos[[#This Row],[Produto]],produtos,3,0),"")</f>
        <v/>
      </c>
      <c r="D298" s="101" t="str">
        <f>IFERROR(tbl_ent_agos[[#This Row],[preço unitário]]*tbl_ent_agos[[#This Row],[Qtd]],"")</f>
        <v/>
      </c>
      <c r="F298" s="98"/>
      <c r="G298" s="98"/>
      <c r="H298" s="100" t="str">
        <f>IFERROR(VLOOKUP(tbl_ven_agos[[#This Row],[Produto]],produtos,5,0),"")</f>
        <v/>
      </c>
      <c r="I298" s="101" t="str">
        <f>IFERROR(tbl_ven_agos[[#This Row],[preço unitário]]*tbl_ven_agos[[#This Row],[Qtd]],"")</f>
        <v/>
      </c>
      <c r="M298" s="90"/>
    </row>
    <row r="299" spans="1:13" x14ac:dyDescent="0.3">
      <c r="A299" s="98"/>
      <c r="B299" s="99"/>
      <c r="C299" s="100" t="str">
        <f>IFERROR(VLOOKUP(tbl_ent_agos[[#This Row],[Produto]],produtos,3,0),"")</f>
        <v/>
      </c>
      <c r="D299" s="101" t="str">
        <f>IFERROR(tbl_ent_agos[[#This Row],[preço unitário]]*tbl_ent_agos[[#This Row],[Qtd]],"")</f>
        <v/>
      </c>
      <c r="F299" s="98"/>
      <c r="G299" s="98"/>
      <c r="H299" s="100" t="str">
        <f>IFERROR(VLOOKUP(tbl_ven_agos[[#This Row],[Produto]],produtos,5,0),"")</f>
        <v/>
      </c>
      <c r="I299" s="101" t="str">
        <f>IFERROR(tbl_ven_agos[[#This Row],[preço unitário]]*tbl_ven_agos[[#This Row],[Qtd]],"")</f>
        <v/>
      </c>
      <c r="M299" s="90"/>
    </row>
    <row r="300" spans="1:13" x14ac:dyDescent="0.3">
      <c r="A300" s="103"/>
      <c r="B300" s="104"/>
      <c r="C300" s="108" t="str">
        <f>IFERROR(VLOOKUP(tbl_ent_agos[[#This Row],[Produto]],produtos,3,0),"")</f>
        <v/>
      </c>
      <c r="D300" s="109" t="str">
        <f>IFERROR(tbl_ent_agos[[#This Row],[preço unitário]]*tbl_ent_agos[[#This Row],[Qtd]],"")</f>
        <v/>
      </c>
      <c r="F300" s="103"/>
      <c r="G300" s="103"/>
      <c r="H300" s="108" t="str">
        <f>IFERROR(VLOOKUP(tbl_ven_agos[[#This Row],[Produto]],produtos,5,0),"")</f>
        <v/>
      </c>
      <c r="I300" s="101" t="str">
        <f>IFERROR(tbl_ven_agos[[#This Row],[preço unitário]]*tbl_ven_agos[[#This Row],[Qtd]],"")</f>
        <v/>
      </c>
      <c r="M300" s="90"/>
    </row>
  </sheetData>
  <mergeCells count="7">
    <mergeCell ref="A1:I1"/>
    <mergeCell ref="F4:H4"/>
    <mergeCell ref="A7:D7"/>
    <mergeCell ref="F7:I7"/>
    <mergeCell ref="L2:M2"/>
    <mergeCell ref="I4:J4"/>
    <mergeCell ref="I5:J5"/>
  </mergeCells>
  <conditionalFormatting sqref="I5:J5">
    <cfRule type="cellIs" dxfId="0" priority="1" operator="lessThan">
      <formula>0</formula>
    </cfRule>
  </conditionalFormatting>
  <dataValidations count="2">
    <dataValidation type="whole" allowBlank="1" showInputMessage="1" showErrorMessage="1" errorTitle="Atenção" error="Você deve colocar uma quantidade maior que 0" sqref="G9:G300" xr:uid="{00000000-0002-0000-0E00-000000000000}">
      <formula1>1</formula1>
      <formula2>1000000</formula2>
    </dataValidation>
    <dataValidation allowBlank="1" showInputMessage="1" showErrorMessage="1" promptTitle="Atenção:" prompt="Verifique o preço do produto se continua o mesmo de antes, caso não, altere!" sqref="B9:C300" xr:uid="{00000000-0002-0000-0E00-000001000000}"/>
  </dataValidations>
  <pageMargins left="0.511811024" right="0.511811024" top="0.78740157499999996" bottom="0.78740157499999996" header="0.31496062000000002" footer="0.31496062000000002"/>
  <drawing r:id="rId1"/>
  <tableParts count="2">
    <tablePart r:id="rId2"/>
    <tablePart r:id="rId3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E00-000002000000}">
          <x14:formula1>
            <xm:f>OFFSET(produtos!$B$4,0,0,COUNTA(produtos!$B$4:$B$9997),1)</xm:f>
          </x14:formula1>
          <xm:sqref>A9:A300 F9:F300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XFD26"/>
  <sheetViews>
    <sheetView showGridLines="0" workbookViewId="0">
      <selection activeCell="A2" sqref="A2:A19"/>
    </sheetView>
  </sheetViews>
  <sheetFormatPr defaultColWidth="9.109375" defaultRowHeight="14.4" zeroHeight="1" x14ac:dyDescent="0.3"/>
  <cols>
    <col min="1" max="1" width="22.5546875" customWidth="1"/>
    <col min="2" max="17" width="9.109375" customWidth="1"/>
    <col min="18" max="16382" width="0" hidden="1" customWidth="1"/>
    <col min="16383" max="16383" width="8.5546875" customWidth="1"/>
    <col min="16384" max="16384" width="0.6640625" style="63" customWidth="1"/>
  </cols>
  <sheetData>
    <row r="1" spans="2:17" s="63" customFormat="1" ht="4.5" customHeight="1" x14ac:dyDescent="0.3"/>
    <row r="2" spans="2:17" ht="36" customHeight="1" thickBot="1" x14ac:dyDescent="0.35"/>
    <row r="3" spans="2:17" x14ac:dyDescent="0.3">
      <c r="B3" s="1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3"/>
    </row>
    <row r="4" spans="2:17" x14ac:dyDescent="0.3">
      <c r="B4" s="4"/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6"/>
    </row>
    <row r="5" spans="2:17" x14ac:dyDescent="0.3">
      <c r="B5" s="4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6"/>
    </row>
    <row r="6" spans="2:17" x14ac:dyDescent="0.3">
      <c r="B6" s="4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6"/>
    </row>
    <row r="7" spans="2:17" x14ac:dyDescent="0.3">
      <c r="B7" s="4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6"/>
    </row>
    <row r="8" spans="2:17" x14ac:dyDescent="0.3">
      <c r="B8" s="4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6"/>
    </row>
    <row r="9" spans="2:17" x14ac:dyDescent="0.3">
      <c r="B9" s="4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6"/>
    </row>
    <row r="10" spans="2:17" x14ac:dyDescent="0.3">
      <c r="B10" s="4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6"/>
    </row>
    <row r="11" spans="2:17" x14ac:dyDescent="0.3">
      <c r="B11" s="4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6"/>
    </row>
    <row r="12" spans="2:17" x14ac:dyDescent="0.3">
      <c r="B12" s="4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6"/>
    </row>
    <row r="13" spans="2:17" x14ac:dyDescent="0.3">
      <c r="B13" s="4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6"/>
    </row>
    <row r="14" spans="2:17" x14ac:dyDescent="0.3">
      <c r="B14" s="4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6"/>
    </row>
    <row r="15" spans="2:17" x14ac:dyDescent="0.3">
      <c r="B15" s="4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6"/>
    </row>
    <row r="16" spans="2:17" x14ac:dyDescent="0.3">
      <c r="B16" s="4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6"/>
    </row>
    <row r="17" spans="2:17 16384:16384" x14ac:dyDescent="0.3">
      <c r="B17" s="4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6"/>
    </row>
    <row r="18" spans="2:17 16384:16384" x14ac:dyDescent="0.3">
      <c r="B18" s="4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6"/>
    </row>
    <row r="19" spans="2:17 16384:16384" x14ac:dyDescent="0.3">
      <c r="B19" s="4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6"/>
    </row>
    <row r="20" spans="2:17 16384:16384" x14ac:dyDescent="0.3">
      <c r="B20" s="4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6"/>
    </row>
    <row r="21" spans="2:17 16384:16384" x14ac:dyDescent="0.3">
      <c r="B21" s="4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6"/>
    </row>
    <row r="22" spans="2:17 16384:16384" x14ac:dyDescent="0.3">
      <c r="B22" s="4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6"/>
    </row>
    <row r="23" spans="2:17 16384:16384" x14ac:dyDescent="0.3">
      <c r="B23" s="4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6"/>
    </row>
    <row r="24" spans="2:17 16384:16384" ht="57.75" customHeight="1" x14ac:dyDescent="0.3">
      <c r="B24" s="4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6"/>
    </row>
    <row r="25" spans="2:17 16384:16384" s="64" customFormat="1" ht="41.25" customHeight="1" x14ac:dyDescent="0.3">
      <c r="XFD25" s="63"/>
    </row>
    <row r="26" spans="2:17 16384:16384" s="63" customFormat="1" ht="3.75" customHeight="1" x14ac:dyDescent="0.3"/>
  </sheetData>
  <sheetProtection algorithmName="SHA-512" hashValue="+/d+W3WhztzFL/wI1OwjwwTP1asMqCVSbeqa5GXWPhUVVTq9KYKHYLbXlJWlSMxLV2E6rUKawQJKR/frrQP0WA==" saltValue="4Cf28RCZUYwcrtvHGL2C0g==" spinCount="100000" sheet="1" objects="1" scenarios="1"/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Planilha2"/>
  <dimension ref="A1:J92"/>
  <sheetViews>
    <sheetView showGridLines="0" workbookViewId="0">
      <selection activeCell="E16" sqref="E16"/>
    </sheetView>
  </sheetViews>
  <sheetFormatPr defaultColWidth="0" defaultRowHeight="13.8" x14ac:dyDescent="0.3"/>
  <cols>
    <col min="1" max="1" width="38.33203125" style="154" customWidth="1"/>
    <col min="2" max="2" width="9.88671875" style="154" customWidth="1"/>
    <col min="3" max="3" width="19" style="155" customWidth="1"/>
    <col min="4" max="4" width="2.44140625" style="154" customWidth="1"/>
    <col min="5" max="5" width="35.44140625" style="154" customWidth="1"/>
    <col min="6" max="6" width="10.5546875" style="154" bestFit="1" customWidth="1"/>
    <col min="7" max="7" width="19.109375" style="155" bestFit="1" customWidth="1"/>
    <col min="8" max="10" width="9.109375" style="154" customWidth="1"/>
    <col min="11" max="16384" width="9.109375" style="154" hidden="1"/>
  </cols>
  <sheetData>
    <row r="1" spans="1:7" ht="3.75" customHeight="1" x14ac:dyDescent="0.3"/>
    <row r="2" spans="1:7" s="156" customFormat="1" x14ac:dyDescent="0.3">
      <c r="A2" s="176" t="s">
        <v>42</v>
      </c>
      <c r="B2" s="176"/>
      <c r="C2" s="176"/>
      <c r="D2" s="176"/>
      <c r="E2" s="176"/>
      <c r="F2" s="176"/>
      <c r="G2" s="176"/>
    </row>
    <row r="3" spans="1:7" s="156" customFormat="1" ht="21.75" customHeight="1" x14ac:dyDescent="0.3">
      <c r="A3" s="176"/>
      <c r="B3" s="176"/>
      <c r="C3" s="176"/>
      <c r="D3" s="176"/>
      <c r="E3" s="176"/>
      <c r="F3" s="176"/>
      <c r="G3" s="176"/>
    </row>
    <row r="4" spans="1:7" s="157" customFormat="1" ht="5.25" customHeight="1" x14ac:dyDescent="0.3">
      <c r="C4" s="158"/>
      <c r="G4" s="158"/>
    </row>
    <row r="5" spans="1:7" s="159" customFormat="1" ht="9.75" customHeight="1" x14ac:dyDescent="0.3">
      <c r="C5" s="160"/>
      <c r="G5" s="161"/>
    </row>
    <row r="6" spans="1:7" s="162" customFormat="1" ht="15" customHeight="1" x14ac:dyDescent="0.25">
      <c r="B6" s="163" t="s">
        <v>48</v>
      </c>
      <c r="C6" s="164" t="s">
        <v>45</v>
      </c>
      <c r="F6" s="162" t="s">
        <v>47</v>
      </c>
      <c r="G6" s="164" t="s">
        <v>45</v>
      </c>
    </row>
    <row r="7" spans="1:7" s="162" customFormat="1" ht="18.75" customHeight="1" x14ac:dyDescent="0.25">
      <c r="B7" s="163">
        <f>SUM(tbl_danificados[Qtd])</f>
        <v>2</v>
      </c>
      <c r="C7" s="164">
        <f>SUM(tbl_danificados[Valor de custo])</f>
        <v>0</v>
      </c>
      <c r="F7" s="163">
        <f>SUM(tbl_c.interno[Qtd])</f>
        <v>0</v>
      </c>
      <c r="G7" s="164">
        <f>SUM(tbl_c.interno[Valor de custo])</f>
        <v>0</v>
      </c>
    </row>
    <row r="9" spans="1:7" s="168" customFormat="1" ht="22.5" customHeight="1" x14ac:dyDescent="0.3">
      <c r="A9" s="165" t="s">
        <v>43</v>
      </c>
      <c r="B9" s="166" t="s">
        <v>6</v>
      </c>
      <c r="C9" s="167" t="s">
        <v>46</v>
      </c>
      <c r="E9" s="165" t="s">
        <v>44</v>
      </c>
      <c r="F9" s="166" t="s">
        <v>6</v>
      </c>
      <c r="G9" s="167" t="s">
        <v>46</v>
      </c>
    </row>
    <row r="10" spans="1:7" s="168" customFormat="1" x14ac:dyDescent="0.3">
      <c r="A10" s="169" t="s">
        <v>38</v>
      </c>
      <c r="B10" s="170">
        <v>2</v>
      </c>
      <c r="C10" s="171" t="str">
        <f>IFERROR(VLOOKUP(tbl_danificados[[#This Row],[Produtos Danificados]],produtos,3,0)*tbl_danificados[[#This Row],[Qtd]],"")</f>
        <v/>
      </c>
      <c r="E10" s="169"/>
      <c r="F10" s="170"/>
      <c r="G10" s="171" t="str">
        <f>IFERROR(VLOOKUP(tbl_c.interno[[#This Row],[Consumo interno]],produtos,3,0)*tbl_c.interno[[#This Row],[Qtd]],"")</f>
        <v/>
      </c>
    </row>
    <row r="11" spans="1:7" s="168" customFormat="1" x14ac:dyDescent="0.3">
      <c r="A11" s="169"/>
      <c r="B11" s="170"/>
      <c r="C11" s="171" t="str">
        <f>IFERROR(VLOOKUP(tbl_danificados[[#This Row],[Produtos Danificados]],produtos,3,0)*tbl_danificados[[#This Row],[Qtd]],"")</f>
        <v/>
      </c>
      <c r="E11" s="169"/>
      <c r="F11" s="170"/>
      <c r="G11" s="171" t="str">
        <f>IFERROR(VLOOKUP(tbl_c.interno[[#This Row],[Consumo interno]],produtos,3,0)*tbl_c.interno[[#This Row],[Qtd]],"")</f>
        <v/>
      </c>
    </row>
    <row r="12" spans="1:7" s="168" customFormat="1" x14ac:dyDescent="0.3">
      <c r="A12" s="169"/>
      <c r="B12" s="170"/>
      <c r="C12" s="171" t="str">
        <f>IFERROR(VLOOKUP(tbl_danificados[[#This Row],[Produtos Danificados]],produtos,3,0)*tbl_danificados[[#This Row],[Qtd]],"")</f>
        <v/>
      </c>
      <c r="E12" s="169"/>
      <c r="F12" s="170"/>
      <c r="G12" s="171" t="str">
        <f>IFERROR(VLOOKUP(tbl_c.interno[[#This Row],[Consumo interno]],produtos,3,0)*tbl_c.interno[[#This Row],[Qtd]],"")</f>
        <v/>
      </c>
    </row>
    <row r="13" spans="1:7" s="168" customFormat="1" x14ac:dyDescent="0.3">
      <c r="A13" s="169"/>
      <c r="B13" s="170"/>
      <c r="C13" s="171" t="str">
        <f>IFERROR(VLOOKUP(tbl_danificados[[#This Row],[Produtos Danificados]],produtos,3,0)*tbl_danificados[[#This Row],[Qtd]],"")</f>
        <v/>
      </c>
      <c r="E13" s="169"/>
      <c r="F13" s="170"/>
      <c r="G13" s="171" t="str">
        <f>IFERROR(VLOOKUP(tbl_c.interno[[#This Row],[Consumo interno]],produtos,3,0)*tbl_c.interno[[#This Row],[Qtd]],"")</f>
        <v/>
      </c>
    </row>
    <row r="14" spans="1:7" s="168" customFormat="1" x14ac:dyDescent="0.3">
      <c r="A14" s="169"/>
      <c r="B14" s="170"/>
      <c r="C14" s="171" t="str">
        <f>IFERROR(VLOOKUP(tbl_danificados[[#This Row],[Produtos Danificados]],produtos,3,0)*tbl_danificados[[#This Row],[Qtd]],"")</f>
        <v/>
      </c>
      <c r="E14" s="169"/>
      <c r="F14" s="170"/>
      <c r="G14" s="171" t="str">
        <f>IFERROR(VLOOKUP(tbl_c.interno[[#This Row],[Consumo interno]],produtos,3,0)*tbl_c.interno[[#This Row],[Qtd]],"")</f>
        <v/>
      </c>
    </row>
    <row r="15" spans="1:7" s="168" customFormat="1" x14ac:dyDescent="0.3">
      <c r="A15" s="169"/>
      <c r="B15" s="170"/>
      <c r="C15" s="171" t="str">
        <f>IFERROR(VLOOKUP(tbl_danificados[[#This Row],[Produtos Danificados]],produtos,3,0)*tbl_danificados[[#This Row],[Qtd]],"")</f>
        <v/>
      </c>
      <c r="E15" s="169"/>
      <c r="F15" s="170"/>
      <c r="G15" s="171" t="str">
        <f>IFERROR(VLOOKUP(tbl_c.interno[[#This Row],[Consumo interno]],produtos,3,0)*tbl_c.interno[[#This Row],[Qtd]],"")</f>
        <v/>
      </c>
    </row>
    <row r="16" spans="1:7" s="168" customFormat="1" x14ac:dyDescent="0.3">
      <c r="A16" s="169"/>
      <c r="B16" s="170"/>
      <c r="C16" s="171" t="str">
        <f>IFERROR(VLOOKUP(tbl_danificados[[#This Row],[Produtos Danificados]],produtos,3,0)*tbl_danificados[[#This Row],[Qtd]],"")</f>
        <v/>
      </c>
      <c r="E16" s="169"/>
      <c r="F16" s="170"/>
      <c r="G16" s="171" t="str">
        <f>IFERROR(VLOOKUP(tbl_c.interno[[#This Row],[Consumo interno]],produtos,3,0)*tbl_c.interno[[#This Row],[Qtd]],"")</f>
        <v/>
      </c>
    </row>
    <row r="17" spans="1:7" s="168" customFormat="1" x14ac:dyDescent="0.3">
      <c r="A17" s="169"/>
      <c r="B17" s="170"/>
      <c r="C17" s="171" t="str">
        <f>IFERROR(VLOOKUP(tbl_danificados[[#This Row],[Produtos Danificados]],produtos,3,0)*tbl_danificados[[#This Row],[Qtd]],"")</f>
        <v/>
      </c>
      <c r="E17" s="169"/>
      <c r="F17" s="170"/>
      <c r="G17" s="171" t="str">
        <f>IFERROR(VLOOKUP(tbl_c.interno[[#This Row],[Consumo interno]],produtos,3,0)*tbl_c.interno[[#This Row],[Qtd]],"")</f>
        <v/>
      </c>
    </row>
    <row r="18" spans="1:7" s="168" customFormat="1" x14ac:dyDescent="0.3">
      <c r="A18" s="169"/>
      <c r="B18" s="170"/>
      <c r="C18" s="171" t="str">
        <f>IFERROR(VLOOKUP(tbl_danificados[[#This Row],[Produtos Danificados]],produtos,3,0)*tbl_danificados[[#This Row],[Qtd]],"")</f>
        <v/>
      </c>
      <c r="E18" s="169"/>
      <c r="F18" s="170"/>
      <c r="G18" s="171" t="str">
        <f>IFERROR(VLOOKUP(tbl_c.interno[[#This Row],[Consumo interno]],produtos,3,0)*tbl_c.interno[[#This Row],[Qtd]],"")</f>
        <v/>
      </c>
    </row>
    <row r="19" spans="1:7" s="168" customFormat="1" x14ac:dyDescent="0.3">
      <c r="A19" s="169"/>
      <c r="B19" s="170"/>
      <c r="C19" s="171" t="str">
        <f>IFERROR(VLOOKUP(tbl_danificados[[#This Row],[Produtos Danificados]],produtos,3,0)*tbl_danificados[[#This Row],[Qtd]],"")</f>
        <v/>
      </c>
      <c r="E19" s="169"/>
      <c r="F19" s="170"/>
      <c r="G19" s="171" t="str">
        <f>IFERROR(VLOOKUP(tbl_c.interno[[#This Row],[Consumo interno]],produtos,3,0)*tbl_c.interno[[#This Row],[Qtd]],"")</f>
        <v/>
      </c>
    </row>
    <row r="20" spans="1:7" s="168" customFormat="1" x14ac:dyDescent="0.3">
      <c r="A20" s="169"/>
      <c r="B20" s="170"/>
      <c r="C20" s="171" t="str">
        <f>IFERROR(VLOOKUP(tbl_danificados[[#This Row],[Produtos Danificados]],produtos,3,0)*tbl_danificados[[#This Row],[Qtd]],"")</f>
        <v/>
      </c>
      <c r="E20" s="169"/>
      <c r="F20" s="170"/>
      <c r="G20" s="171" t="str">
        <f>IFERROR(VLOOKUP(tbl_c.interno[[#This Row],[Consumo interno]],produtos,3,0)*tbl_c.interno[[#This Row],[Qtd]],"")</f>
        <v/>
      </c>
    </row>
    <row r="21" spans="1:7" s="168" customFormat="1" x14ac:dyDescent="0.3">
      <c r="A21" s="169"/>
      <c r="B21" s="170"/>
      <c r="C21" s="171" t="str">
        <f>IFERROR(VLOOKUP(tbl_danificados[[#This Row],[Produtos Danificados]],produtos,3,0)*tbl_danificados[[#This Row],[Qtd]],"")</f>
        <v/>
      </c>
      <c r="E21" s="169"/>
      <c r="F21" s="170"/>
      <c r="G21" s="171" t="str">
        <f>IFERROR(VLOOKUP(tbl_c.interno[[#This Row],[Consumo interno]],produtos,3,0)*tbl_c.interno[[#This Row],[Qtd]],"")</f>
        <v/>
      </c>
    </row>
    <row r="22" spans="1:7" s="168" customFormat="1" x14ac:dyDescent="0.3">
      <c r="A22" s="169"/>
      <c r="B22" s="170"/>
      <c r="C22" s="171" t="str">
        <f>IFERROR(VLOOKUP(tbl_danificados[[#This Row],[Produtos Danificados]],produtos,3,0)*tbl_danificados[[#This Row],[Qtd]],"")</f>
        <v/>
      </c>
      <c r="E22" s="169"/>
      <c r="F22" s="170"/>
      <c r="G22" s="171" t="str">
        <f>IFERROR(VLOOKUP(tbl_c.interno[[#This Row],[Consumo interno]],produtos,3,0)*tbl_c.interno[[#This Row],[Qtd]],"")</f>
        <v/>
      </c>
    </row>
    <row r="23" spans="1:7" s="168" customFormat="1" x14ac:dyDescent="0.3">
      <c r="A23" s="169"/>
      <c r="B23" s="170"/>
      <c r="C23" s="171" t="str">
        <f>IFERROR(VLOOKUP(tbl_danificados[[#This Row],[Produtos Danificados]],produtos,3,0)*tbl_danificados[[#This Row],[Qtd]],"")</f>
        <v/>
      </c>
      <c r="E23" s="169"/>
      <c r="F23" s="170"/>
      <c r="G23" s="171" t="str">
        <f>IFERROR(VLOOKUP(tbl_c.interno[[#This Row],[Consumo interno]],produtos,3,0)*tbl_c.interno[[#This Row],[Qtd]],"")</f>
        <v/>
      </c>
    </row>
    <row r="24" spans="1:7" s="168" customFormat="1" x14ac:dyDescent="0.3">
      <c r="A24" s="169"/>
      <c r="B24" s="170"/>
      <c r="C24" s="171" t="str">
        <f>IFERROR(VLOOKUP(tbl_danificados[[#This Row],[Produtos Danificados]],produtos,3,0)*tbl_danificados[[#This Row],[Qtd]],"")</f>
        <v/>
      </c>
      <c r="E24" s="169"/>
      <c r="F24" s="170"/>
      <c r="G24" s="171" t="str">
        <f>IFERROR(VLOOKUP(tbl_c.interno[[#This Row],[Consumo interno]],produtos,3,0)*tbl_c.interno[[#This Row],[Qtd]],"")</f>
        <v/>
      </c>
    </row>
    <row r="25" spans="1:7" s="168" customFormat="1" x14ac:dyDescent="0.3">
      <c r="A25" s="169"/>
      <c r="B25" s="170"/>
      <c r="C25" s="171" t="str">
        <f>IFERROR(VLOOKUP(tbl_danificados[[#This Row],[Produtos Danificados]],produtos,3,0)*tbl_danificados[[#This Row],[Qtd]],"")</f>
        <v/>
      </c>
      <c r="E25" s="169"/>
      <c r="F25" s="170"/>
      <c r="G25" s="171" t="str">
        <f>IFERROR(VLOOKUP(tbl_c.interno[[#This Row],[Consumo interno]],produtos,3,0)*tbl_c.interno[[#This Row],[Qtd]],"")</f>
        <v/>
      </c>
    </row>
    <row r="26" spans="1:7" s="168" customFormat="1" x14ac:dyDescent="0.3">
      <c r="A26" s="169"/>
      <c r="B26" s="170"/>
      <c r="C26" s="171" t="str">
        <f>IFERROR(VLOOKUP(tbl_danificados[[#This Row],[Produtos Danificados]],produtos,3,0)*tbl_danificados[[#This Row],[Qtd]],"")</f>
        <v/>
      </c>
      <c r="E26" s="169"/>
      <c r="F26" s="170"/>
      <c r="G26" s="171" t="str">
        <f>IFERROR(VLOOKUP(tbl_c.interno[[#This Row],[Consumo interno]],produtos,3,0)*tbl_c.interno[[#This Row],[Qtd]],"")</f>
        <v/>
      </c>
    </row>
    <row r="27" spans="1:7" s="168" customFormat="1" x14ac:dyDescent="0.3">
      <c r="A27" s="169"/>
      <c r="B27" s="170"/>
      <c r="C27" s="171" t="str">
        <f>IFERROR(VLOOKUP(tbl_danificados[[#This Row],[Produtos Danificados]],produtos,3,0)*tbl_danificados[[#This Row],[Qtd]],"")</f>
        <v/>
      </c>
      <c r="E27" s="169"/>
      <c r="F27" s="170"/>
      <c r="G27" s="171" t="str">
        <f>IFERROR(VLOOKUP(tbl_c.interno[[#This Row],[Consumo interno]],produtos,3,0)*tbl_c.interno[[#This Row],[Qtd]],"")</f>
        <v/>
      </c>
    </row>
    <row r="28" spans="1:7" s="168" customFormat="1" x14ac:dyDescent="0.3">
      <c r="A28" s="169"/>
      <c r="B28" s="170"/>
      <c r="C28" s="171" t="str">
        <f>IFERROR(VLOOKUP(tbl_danificados[[#This Row],[Produtos Danificados]],produtos,3,0)*tbl_danificados[[#This Row],[Qtd]],"")</f>
        <v/>
      </c>
      <c r="E28" s="169"/>
      <c r="F28" s="170"/>
      <c r="G28" s="171" t="str">
        <f>IFERROR(VLOOKUP(tbl_c.interno[[#This Row],[Consumo interno]],produtos,3,0)*tbl_c.interno[[#This Row],[Qtd]],"")</f>
        <v/>
      </c>
    </row>
    <row r="29" spans="1:7" s="168" customFormat="1" x14ac:dyDescent="0.3">
      <c r="A29" s="169"/>
      <c r="B29" s="170"/>
      <c r="C29" s="171" t="str">
        <f>IFERROR(VLOOKUP(tbl_danificados[[#This Row],[Produtos Danificados]],produtos,3,0)*tbl_danificados[[#This Row],[Qtd]],"")</f>
        <v/>
      </c>
      <c r="E29" s="169"/>
      <c r="F29" s="170"/>
      <c r="G29" s="171" t="str">
        <f>IFERROR(VLOOKUP(tbl_c.interno[[#This Row],[Consumo interno]],produtos,3,0)*tbl_c.interno[[#This Row],[Qtd]],"")</f>
        <v/>
      </c>
    </row>
    <row r="30" spans="1:7" s="168" customFormat="1" x14ac:dyDescent="0.3">
      <c r="A30" s="169"/>
      <c r="B30" s="170"/>
      <c r="C30" s="171" t="str">
        <f>IFERROR(VLOOKUP(tbl_danificados[[#This Row],[Produtos Danificados]],produtos,3,0)*tbl_danificados[[#This Row],[Qtd]],"")</f>
        <v/>
      </c>
      <c r="E30" s="169"/>
      <c r="F30" s="170"/>
      <c r="G30" s="171" t="str">
        <f>IFERROR(VLOOKUP(tbl_c.interno[[#This Row],[Consumo interno]],produtos,3,0)*tbl_c.interno[[#This Row],[Qtd]],"")</f>
        <v/>
      </c>
    </row>
    <row r="31" spans="1:7" s="168" customFormat="1" x14ac:dyDescent="0.3">
      <c r="A31" s="169"/>
      <c r="B31" s="170"/>
      <c r="C31" s="171" t="str">
        <f>IFERROR(VLOOKUP(tbl_danificados[[#This Row],[Produtos Danificados]],produtos,3,0)*tbl_danificados[[#This Row],[Qtd]],"")</f>
        <v/>
      </c>
      <c r="E31" s="169"/>
      <c r="F31" s="170"/>
      <c r="G31" s="171" t="str">
        <f>IFERROR(VLOOKUP(tbl_c.interno[[#This Row],[Consumo interno]],produtos,3,0)*tbl_c.interno[[#This Row],[Qtd]],"")</f>
        <v/>
      </c>
    </row>
    <row r="32" spans="1:7" s="168" customFormat="1" x14ac:dyDescent="0.3">
      <c r="A32" s="169"/>
      <c r="B32" s="170"/>
      <c r="C32" s="171" t="str">
        <f>IFERROR(VLOOKUP(tbl_danificados[[#This Row],[Produtos Danificados]],produtos,3,0)*tbl_danificados[[#This Row],[Qtd]],"")</f>
        <v/>
      </c>
      <c r="E32" s="169"/>
      <c r="F32" s="170"/>
      <c r="G32" s="171" t="str">
        <f>IFERROR(VLOOKUP(tbl_c.interno[[#This Row],[Consumo interno]],produtos,3,0)*tbl_c.interno[[#This Row],[Qtd]],"")</f>
        <v/>
      </c>
    </row>
    <row r="33" spans="1:7" s="168" customFormat="1" x14ac:dyDescent="0.3">
      <c r="A33" s="169"/>
      <c r="B33" s="170"/>
      <c r="C33" s="171" t="str">
        <f>IFERROR(VLOOKUP(tbl_danificados[[#This Row],[Produtos Danificados]],produtos,3,0)*tbl_danificados[[#This Row],[Qtd]],"")</f>
        <v/>
      </c>
      <c r="E33" s="169"/>
      <c r="F33" s="170"/>
      <c r="G33" s="171" t="str">
        <f>IFERROR(VLOOKUP(tbl_c.interno[[#This Row],[Consumo interno]],produtos,3,0)*tbl_c.interno[[#This Row],[Qtd]],"")</f>
        <v/>
      </c>
    </row>
    <row r="34" spans="1:7" s="168" customFormat="1" x14ac:dyDescent="0.3">
      <c r="A34" s="169"/>
      <c r="B34" s="170"/>
      <c r="C34" s="171" t="str">
        <f>IFERROR(VLOOKUP(tbl_danificados[[#This Row],[Produtos Danificados]],produtos,3,0)*tbl_danificados[[#This Row],[Qtd]],"")</f>
        <v/>
      </c>
      <c r="E34" s="169"/>
      <c r="F34" s="170"/>
      <c r="G34" s="171" t="str">
        <f>IFERROR(VLOOKUP(tbl_c.interno[[#This Row],[Consumo interno]],produtos,3,0)*tbl_c.interno[[#This Row],[Qtd]],"")</f>
        <v/>
      </c>
    </row>
    <row r="35" spans="1:7" s="168" customFormat="1" x14ac:dyDescent="0.3">
      <c r="A35" s="172"/>
      <c r="B35" s="173"/>
      <c r="C35" s="171" t="str">
        <f>IFERROR(VLOOKUP(tbl_danificados[[#This Row],[Produtos Danificados]],produtos,3,0)*tbl_danificados[[#This Row],[Qtd]],"")</f>
        <v/>
      </c>
      <c r="E35" s="172"/>
      <c r="F35" s="173"/>
      <c r="G35" s="174" t="str">
        <f>IFERROR(VLOOKUP(tbl_c.interno[[#This Row],[Consumo interno]],produtos,3,0)*tbl_c.interno[[#This Row],[Qtd]],"")</f>
        <v/>
      </c>
    </row>
    <row r="36" spans="1:7" s="168" customFormat="1" x14ac:dyDescent="0.3">
      <c r="C36" s="175"/>
      <c r="G36" s="175"/>
    </row>
    <row r="37" spans="1:7" s="168" customFormat="1" x14ac:dyDescent="0.3">
      <c r="C37" s="175"/>
      <c r="G37" s="175"/>
    </row>
    <row r="38" spans="1:7" s="168" customFormat="1" x14ac:dyDescent="0.3">
      <c r="C38" s="175"/>
      <c r="G38" s="175"/>
    </row>
    <row r="39" spans="1:7" s="168" customFormat="1" x14ac:dyDescent="0.3">
      <c r="C39" s="175"/>
      <c r="G39" s="175"/>
    </row>
    <row r="40" spans="1:7" s="168" customFormat="1" x14ac:dyDescent="0.3">
      <c r="C40" s="175"/>
      <c r="G40" s="175"/>
    </row>
    <row r="41" spans="1:7" s="168" customFormat="1" x14ac:dyDescent="0.3">
      <c r="C41" s="175"/>
      <c r="G41" s="175"/>
    </row>
    <row r="42" spans="1:7" s="168" customFormat="1" x14ac:dyDescent="0.3">
      <c r="C42" s="175"/>
      <c r="G42" s="175"/>
    </row>
    <row r="43" spans="1:7" s="168" customFormat="1" x14ac:dyDescent="0.3">
      <c r="C43" s="175"/>
      <c r="G43" s="175"/>
    </row>
    <row r="44" spans="1:7" s="168" customFormat="1" x14ac:dyDescent="0.3">
      <c r="C44" s="175"/>
      <c r="G44" s="175"/>
    </row>
    <row r="45" spans="1:7" s="168" customFormat="1" x14ac:dyDescent="0.3">
      <c r="C45" s="175"/>
      <c r="G45" s="175"/>
    </row>
    <row r="46" spans="1:7" s="168" customFormat="1" x14ac:dyDescent="0.3">
      <c r="C46" s="175"/>
      <c r="G46" s="175"/>
    </row>
    <row r="47" spans="1:7" s="168" customFormat="1" x14ac:dyDescent="0.3">
      <c r="C47" s="175"/>
      <c r="G47" s="175"/>
    </row>
    <row r="48" spans="1:7" s="168" customFormat="1" x14ac:dyDescent="0.3">
      <c r="C48" s="175"/>
      <c r="G48" s="175"/>
    </row>
    <row r="49" spans="3:7" s="168" customFormat="1" x14ac:dyDescent="0.3">
      <c r="C49" s="175"/>
      <c r="G49" s="175"/>
    </row>
    <row r="50" spans="3:7" s="168" customFormat="1" x14ac:dyDescent="0.3">
      <c r="C50" s="175"/>
      <c r="G50" s="175"/>
    </row>
    <row r="51" spans="3:7" s="168" customFormat="1" x14ac:dyDescent="0.3">
      <c r="C51" s="175"/>
      <c r="G51" s="175"/>
    </row>
    <row r="52" spans="3:7" s="168" customFormat="1" x14ac:dyDescent="0.3">
      <c r="C52" s="175"/>
      <c r="G52" s="175"/>
    </row>
    <row r="53" spans="3:7" s="168" customFormat="1" x14ac:dyDescent="0.3">
      <c r="C53" s="175"/>
      <c r="G53" s="175"/>
    </row>
    <row r="54" spans="3:7" s="168" customFormat="1" x14ac:dyDescent="0.3">
      <c r="C54" s="175"/>
      <c r="G54" s="175"/>
    </row>
    <row r="55" spans="3:7" s="168" customFormat="1" x14ac:dyDescent="0.3">
      <c r="C55" s="175"/>
      <c r="G55" s="175"/>
    </row>
    <row r="56" spans="3:7" s="168" customFormat="1" x14ac:dyDescent="0.3">
      <c r="C56" s="175"/>
      <c r="G56" s="175"/>
    </row>
    <row r="57" spans="3:7" s="168" customFormat="1" x14ac:dyDescent="0.3">
      <c r="C57" s="175"/>
      <c r="G57" s="175"/>
    </row>
    <row r="58" spans="3:7" s="168" customFormat="1" x14ac:dyDescent="0.3">
      <c r="C58" s="175"/>
      <c r="G58" s="175"/>
    </row>
    <row r="59" spans="3:7" s="168" customFormat="1" x14ac:dyDescent="0.3">
      <c r="C59" s="175"/>
      <c r="G59" s="175"/>
    </row>
    <row r="60" spans="3:7" s="168" customFormat="1" x14ac:dyDescent="0.3">
      <c r="C60" s="175"/>
      <c r="G60" s="175"/>
    </row>
    <row r="61" spans="3:7" s="168" customFormat="1" x14ac:dyDescent="0.3">
      <c r="C61" s="175"/>
      <c r="G61" s="175"/>
    </row>
    <row r="62" spans="3:7" s="168" customFormat="1" x14ac:dyDescent="0.3">
      <c r="C62" s="175"/>
      <c r="G62" s="175"/>
    </row>
    <row r="63" spans="3:7" s="168" customFormat="1" x14ac:dyDescent="0.3">
      <c r="C63" s="175"/>
      <c r="G63" s="175"/>
    </row>
    <row r="64" spans="3:7" s="168" customFormat="1" x14ac:dyDescent="0.3">
      <c r="C64" s="175"/>
      <c r="G64" s="175"/>
    </row>
    <row r="65" spans="3:7" s="168" customFormat="1" x14ac:dyDescent="0.3">
      <c r="C65" s="175"/>
      <c r="G65" s="175"/>
    </row>
    <row r="66" spans="3:7" s="168" customFormat="1" x14ac:dyDescent="0.3">
      <c r="C66" s="175"/>
      <c r="G66" s="175"/>
    </row>
    <row r="67" spans="3:7" s="168" customFormat="1" x14ac:dyDescent="0.3">
      <c r="C67" s="175"/>
      <c r="G67" s="175"/>
    </row>
    <row r="68" spans="3:7" s="168" customFormat="1" x14ac:dyDescent="0.3">
      <c r="C68" s="175"/>
      <c r="G68" s="175"/>
    </row>
    <row r="69" spans="3:7" s="168" customFormat="1" x14ac:dyDescent="0.3">
      <c r="C69" s="175"/>
      <c r="G69" s="175"/>
    </row>
    <row r="70" spans="3:7" s="168" customFormat="1" x14ac:dyDescent="0.3">
      <c r="C70" s="175"/>
      <c r="G70" s="175"/>
    </row>
    <row r="71" spans="3:7" s="168" customFormat="1" x14ac:dyDescent="0.3">
      <c r="C71" s="175"/>
      <c r="G71" s="175"/>
    </row>
    <row r="72" spans="3:7" s="168" customFormat="1" x14ac:dyDescent="0.3">
      <c r="C72" s="175"/>
      <c r="G72" s="175"/>
    </row>
    <row r="73" spans="3:7" s="168" customFormat="1" x14ac:dyDescent="0.3">
      <c r="C73" s="175"/>
      <c r="G73" s="175"/>
    </row>
    <row r="74" spans="3:7" s="168" customFormat="1" x14ac:dyDescent="0.3">
      <c r="C74" s="175"/>
      <c r="G74" s="175"/>
    </row>
    <row r="75" spans="3:7" s="168" customFormat="1" x14ac:dyDescent="0.3">
      <c r="C75" s="175"/>
      <c r="G75" s="175"/>
    </row>
    <row r="76" spans="3:7" s="168" customFormat="1" x14ac:dyDescent="0.3">
      <c r="C76" s="175"/>
      <c r="G76" s="175"/>
    </row>
    <row r="77" spans="3:7" s="168" customFormat="1" x14ac:dyDescent="0.3">
      <c r="C77" s="175"/>
      <c r="G77" s="175"/>
    </row>
    <row r="78" spans="3:7" s="168" customFormat="1" x14ac:dyDescent="0.3">
      <c r="C78" s="175"/>
      <c r="G78" s="175"/>
    </row>
    <row r="79" spans="3:7" s="168" customFormat="1" x14ac:dyDescent="0.3">
      <c r="C79" s="175"/>
      <c r="G79" s="175"/>
    </row>
    <row r="80" spans="3:7" s="168" customFormat="1" x14ac:dyDescent="0.3">
      <c r="C80" s="175"/>
      <c r="G80" s="175"/>
    </row>
    <row r="81" spans="3:7" s="168" customFormat="1" x14ac:dyDescent="0.3">
      <c r="C81" s="175"/>
      <c r="G81" s="175"/>
    </row>
    <row r="82" spans="3:7" s="168" customFormat="1" x14ac:dyDescent="0.3">
      <c r="C82" s="175"/>
      <c r="G82" s="175"/>
    </row>
    <row r="83" spans="3:7" s="168" customFormat="1" x14ac:dyDescent="0.3">
      <c r="C83" s="175"/>
      <c r="G83" s="175"/>
    </row>
    <row r="84" spans="3:7" s="168" customFormat="1" x14ac:dyDescent="0.3">
      <c r="C84" s="175"/>
      <c r="G84" s="175"/>
    </row>
    <row r="85" spans="3:7" s="168" customFormat="1" x14ac:dyDescent="0.3">
      <c r="C85" s="175"/>
      <c r="G85" s="175"/>
    </row>
    <row r="86" spans="3:7" s="168" customFormat="1" x14ac:dyDescent="0.3">
      <c r="C86" s="175"/>
      <c r="G86" s="175"/>
    </row>
    <row r="87" spans="3:7" s="168" customFormat="1" x14ac:dyDescent="0.3">
      <c r="C87" s="175"/>
      <c r="G87" s="175"/>
    </row>
    <row r="88" spans="3:7" s="168" customFormat="1" x14ac:dyDescent="0.3">
      <c r="C88" s="175"/>
      <c r="G88" s="175"/>
    </row>
    <row r="89" spans="3:7" s="168" customFormat="1" x14ac:dyDescent="0.3">
      <c r="C89" s="175"/>
      <c r="G89" s="175"/>
    </row>
    <row r="90" spans="3:7" s="168" customFormat="1" x14ac:dyDescent="0.3">
      <c r="C90" s="175"/>
      <c r="G90" s="175"/>
    </row>
    <row r="91" spans="3:7" s="168" customFormat="1" x14ac:dyDescent="0.3">
      <c r="C91" s="175"/>
      <c r="G91" s="175"/>
    </row>
    <row r="92" spans="3:7" s="168" customFormat="1" x14ac:dyDescent="0.3">
      <c r="C92" s="175"/>
      <c r="G92" s="175"/>
    </row>
  </sheetData>
  <mergeCells count="1">
    <mergeCell ref="A2:G3"/>
  </mergeCells>
  <dataValidations count="1">
    <dataValidation type="whole" allowBlank="1" showInputMessage="1" showErrorMessage="1" sqref="B10:B35" xr:uid="{00000000-0002-0000-0100-000000000000}">
      <formula1>1</formula1>
      <formula2>1000000</formula2>
    </dataValidation>
  </dataValidations>
  <pageMargins left="0.511811024" right="0.511811024" top="0.78740157499999996" bottom="0.78740157499999996" header="0.31496062000000002" footer="0.31496062000000002"/>
  <pageSetup paperSize="9" orientation="portrait" r:id="rId1"/>
  <drawing r:id="rId2"/>
  <tableParts count="2">
    <tablePart r:id="rId3"/>
    <tablePart r:id="rId4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1000000}">
          <x14:formula1>
            <xm:f>OFFSET(produtos!$B$4,0,0,COUNTA(produtos!$B$4:$B$9997),1)</xm:f>
          </x14:formula1>
          <xm:sqref>A10:A1048576 E10:E1048576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Planilha3">
    <tabColor rgb="FFFFFF00"/>
  </sheetPr>
  <dimension ref="A1:M300"/>
  <sheetViews>
    <sheetView showGridLines="0" workbookViewId="0">
      <pane ySplit="8" topLeftCell="A9" activePane="bottomLeft" state="frozen"/>
      <selection activeCell="I4" sqref="I4:J4"/>
      <selection pane="bottomLeft" activeCell="F14" sqref="F14"/>
    </sheetView>
  </sheetViews>
  <sheetFormatPr defaultColWidth="0" defaultRowHeight="14.4" x14ac:dyDescent="0.3"/>
  <cols>
    <col min="1" max="1" width="26" style="23" customWidth="1"/>
    <col min="2" max="2" width="8.33203125" style="24" customWidth="1"/>
    <col min="3" max="3" width="16.44140625" style="23" bestFit="1" customWidth="1"/>
    <col min="4" max="4" width="17.44140625" style="23" bestFit="1" customWidth="1"/>
    <col min="5" max="5" width="4.6640625" style="23" customWidth="1"/>
    <col min="6" max="6" width="20.33203125" style="23" customWidth="1"/>
    <col min="7" max="7" width="9.109375" style="24" bestFit="1" customWidth="1"/>
    <col min="8" max="8" width="18.6640625" style="23" bestFit="1" customWidth="1"/>
    <col min="9" max="9" width="14.44140625" style="23" bestFit="1" customWidth="1"/>
    <col min="10" max="10" width="5.44140625" style="23" customWidth="1"/>
    <col min="11" max="11" width="14.6640625" style="23" hidden="1" customWidth="1"/>
    <col min="12" max="12" width="16.33203125" style="23" hidden="1" customWidth="1"/>
    <col min="13" max="13" width="0" style="20" hidden="1" customWidth="1"/>
    <col min="14" max="16384" width="9.109375" style="20" hidden="1"/>
  </cols>
  <sheetData>
    <row r="1" spans="1:13" ht="36" customHeight="1" x14ac:dyDescent="0.3">
      <c r="A1" s="177" t="s">
        <v>20</v>
      </c>
      <c r="B1" s="177"/>
      <c r="C1" s="177"/>
      <c r="D1" s="177"/>
      <c r="E1" s="177"/>
      <c r="F1" s="177"/>
      <c r="G1" s="177"/>
      <c r="H1" s="177"/>
      <c r="I1" s="177"/>
      <c r="J1" s="37"/>
      <c r="K1" s="36"/>
      <c r="L1" s="36"/>
      <c r="M1" s="36"/>
    </row>
    <row r="2" spans="1:13" ht="9" customHeight="1" x14ac:dyDescent="0.35">
      <c r="A2" s="38"/>
      <c r="B2" s="39"/>
      <c r="C2" s="38"/>
      <c r="D2" s="38"/>
      <c r="E2" s="38"/>
      <c r="F2" s="38"/>
      <c r="G2" s="39"/>
      <c r="H2" s="38"/>
      <c r="I2" s="38"/>
      <c r="J2" s="38"/>
      <c r="K2" s="21"/>
      <c r="L2" s="183"/>
      <c r="M2" s="183"/>
    </row>
    <row r="3" spans="1:13" ht="9" customHeight="1" x14ac:dyDescent="0.35">
      <c r="A3" s="40"/>
      <c r="B3" s="41"/>
      <c r="C3" s="40"/>
      <c r="D3" s="40"/>
      <c r="E3" s="40"/>
      <c r="F3" s="40"/>
      <c r="G3" s="41"/>
      <c r="H3" s="40"/>
      <c r="I3" s="40"/>
      <c r="J3" s="40"/>
    </row>
    <row r="4" spans="1:13" ht="18" x14ac:dyDescent="0.35">
      <c r="A4" s="42"/>
      <c r="B4" s="43" t="s">
        <v>26</v>
      </c>
      <c r="C4" s="44"/>
      <c r="D4" s="44" t="s">
        <v>28</v>
      </c>
      <c r="E4" s="44"/>
      <c r="F4" s="178" t="s">
        <v>10</v>
      </c>
      <c r="G4" s="178"/>
      <c r="H4" s="178"/>
      <c r="I4" s="184" t="s">
        <v>27</v>
      </c>
      <c r="J4" s="184"/>
      <c r="K4" s="26"/>
      <c r="L4" s="26"/>
      <c r="M4" s="26"/>
    </row>
    <row r="5" spans="1:13" ht="18" x14ac:dyDescent="0.35">
      <c r="A5" s="42"/>
      <c r="B5" s="43">
        <f>SUM(tbl_ent_set[Qtd])</f>
        <v>340</v>
      </c>
      <c r="C5" s="43"/>
      <c r="D5" s="45">
        <f>SUM(tbl_ent_set[Total])</f>
        <v>0</v>
      </c>
      <c r="E5" s="43"/>
      <c r="F5" s="46"/>
      <c r="G5" s="43">
        <f>SUM(Tbl_ven_set[Qtd])</f>
        <v>82</v>
      </c>
      <c r="H5" s="47">
        <f>SUM(Tbl_ven_set[total])</f>
        <v>0</v>
      </c>
      <c r="I5" s="185">
        <f>H5-D5</f>
        <v>0</v>
      </c>
      <c r="J5" s="184"/>
      <c r="K5" s="26"/>
      <c r="L5" s="26"/>
      <c r="M5" s="26"/>
    </row>
    <row r="6" spans="1:13" ht="18" x14ac:dyDescent="0.35">
      <c r="A6" s="40"/>
      <c r="B6" s="41"/>
      <c r="C6" s="40"/>
      <c r="D6" s="40"/>
      <c r="E6" s="40"/>
      <c r="F6" s="40"/>
      <c r="G6" s="41"/>
      <c r="H6" s="40"/>
      <c r="I6" s="40"/>
      <c r="J6" s="40"/>
    </row>
    <row r="7" spans="1:13" ht="15" customHeight="1" x14ac:dyDescent="0.35">
      <c r="A7" s="179" t="s">
        <v>5</v>
      </c>
      <c r="B7" s="179"/>
      <c r="C7" s="179"/>
      <c r="D7" s="180"/>
      <c r="E7" s="40"/>
      <c r="F7" s="181" t="s">
        <v>8</v>
      </c>
      <c r="G7" s="182"/>
      <c r="H7" s="182"/>
      <c r="I7" s="182"/>
      <c r="J7" s="40"/>
      <c r="M7" s="23"/>
    </row>
    <row r="8" spans="1:13" ht="15" customHeight="1" x14ac:dyDescent="0.35">
      <c r="A8" s="48" t="s">
        <v>3</v>
      </c>
      <c r="B8" s="49" t="s">
        <v>6</v>
      </c>
      <c r="C8" s="50" t="s">
        <v>7</v>
      </c>
      <c r="D8" s="51" t="s">
        <v>4</v>
      </c>
      <c r="E8" s="40"/>
      <c r="F8" s="52" t="s">
        <v>3</v>
      </c>
      <c r="G8" s="53" t="s">
        <v>6</v>
      </c>
      <c r="H8" s="52" t="s">
        <v>7</v>
      </c>
      <c r="I8" s="54" t="s">
        <v>9</v>
      </c>
      <c r="J8" s="55"/>
      <c r="M8" s="23"/>
    </row>
    <row r="9" spans="1:13" s="60" customFormat="1" ht="18" x14ac:dyDescent="0.3">
      <c r="A9" s="61" t="s">
        <v>37</v>
      </c>
      <c r="B9" s="65">
        <f>290+50</f>
        <v>340</v>
      </c>
      <c r="C9" s="66" t="str">
        <f>IFERROR(VLOOKUP(tbl_ent_set[[#This Row],[Produto]],produtos,3,0),"")</f>
        <v/>
      </c>
      <c r="D9" s="67" t="str">
        <f>IFERROR(tbl_ent_set[[#This Row],[preço unitário]]*tbl_ent_set[[#This Row],[Qtd]],"")</f>
        <v/>
      </c>
      <c r="E9" s="68"/>
      <c r="F9" s="69" t="s">
        <v>39</v>
      </c>
      <c r="G9" s="70">
        <v>82</v>
      </c>
      <c r="H9" s="66" t="str">
        <f>IFERROR(VLOOKUP(Tbl_ven_set[[#This Row],[Produto]],produtos,5,0),"")</f>
        <v/>
      </c>
      <c r="I9" s="71" t="str">
        <f>IFERROR(Tbl_ven_set[[#This Row],[preço unitário]]*Tbl_ven_set[[#This Row],[Qtd]],"")</f>
        <v/>
      </c>
      <c r="J9" s="68"/>
      <c r="K9" s="72"/>
      <c r="L9" s="72"/>
      <c r="M9" s="72"/>
    </row>
    <row r="10" spans="1:13" s="60" customFormat="1" ht="18" x14ac:dyDescent="0.3">
      <c r="A10" s="61"/>
      <c r="B10" s="65"/>
      <c r="C10" s="66" t="str">
        <f>IFERROR(VLOOKUP(tbl_ent_set[[#This Row],[Produto]],produtos,3,0),"")</f>
        <v/>
      </c>
      <c r="D10" s="67" t="str">
        <f>IFERROR(tbl_ent_set[[#This Row],[preço unitário]]*tbl_ent_set[[#This Row],[Qtd]],"")</f>
        <v/>
      </c>
      <c r="E10" s="68"/>
      <c r="F10" s="61"/>
      <c r="G10" s="70"/>
      <c r="H10" s="66" t="str">
        <f>IFERROR(VLOOKUP(Tbl_ven_set[[#This Row],[Produto]],produtos,5,0),"")</f>
        <v/>
      </c>
      <c r="I10" s="71" t="str">
        <f>IFERROR(Tbl_ven_set[[#This Row],[preço unitário]]*Tbl_ven_set[[#This Row],[Qtd]],"")</f>
        <v/>
      </c>
      <c r="J10" s="68"/>
      <c r="K10" s="72"/>
      <c r="L10" s="72"/>
      <c r="M10" s="72"/>
    </row>
    <row r="11" spans="1:13" s="60" customFormat="1" ht="18" x14ac:dyDescent="0.3">
      <c r="A11" s="61"/>
      <c r="B11" s="65"/>
      <c r="C11" s="66" t="str">
        <f>IFERROR(VLOOKUP(tbl_ent_set[[#This Row],[Produto]],produtos,3,0),"")</f>
        <v/>
      </c>
      <c r="D11" s="67" t="str">
        <f>IFERROR(tbl_ent_set[[#This Row],[preço unitário]]*tbl_ent_set[[#This Row],[Qtd]],"")</f>
        <v/>
      </c>
      <c r="E11" s="68"/>
      <c r="F11" s="61"/>
      <c r="G11" s="70"/>
      <c r="H11" s="66" t="str">
        <f>IFERROR(VLOOKUP(Tbl_ven_set[[#This Row],[Produto]],produtos,5,0),"")</f>
        <v/>
      </c>
      <c r="I11" s="71" t="str">
        <f>IFERROR(Tbl_ven_set[[#This Row],[preço unitário]]*Tbl_ven_set[[#This Row],[Qtd]],"")</f>
        <v/>
      </c>
      <c r="J11" s="68"/>
      <c r="K11" s="72"/>
      <c r="L11" s="72"/>
      <c r="M11" s="72"/>
    </row>
    <row r="12" spans="1:13" s="60" customFormat="1" ht="18" x14ac:dyDescent="0.3">
      <c r="A12" s="61"/>
      <c r="B12" s="65"/>
      <c r="C12" s="66" t="str">
        <f>IFERROR(VLOOKUP(tbl_ent_set[[#This Row],[Produto]],produtos,3,0),"")</f>
        <v/>
      </c>
      <c r="D12" s="67" t="str">
        <f>IFERROR(tbl_ent_set[[#This Row],[preço unitário]]*tbl_ent_set[[#This Row],[Qtd]],"")</f>
        <v/>
      </c>
      <c r="E12" s="68"/>
      <c r="F12" s="61"/>
      <c r="G12" s="70"/>
      <c r="H12" s="66" t="str">
        <f>IFERROR(VLOOKUP(Tbl_ven_set[[#This Row],[Produto]],produtos,5,0),"")</f>
        <v/>
      </c>
      <c r="I12" s="71" t="str">
        <f>IFERROR(Tbl_ven_set[[#This Row],[preço unitário]]*Tbl_ven_set[[#This Row],[Qtd]],"")</f>
        <v/>
      </c>
      <c r="J12" s="68"/>
      <c r="K12" s="72"/>
      <c r="L12" s="72"/>
      <c r="M12" s="72"/>
    </row>
    <row r="13" spans="1:13" s="60" customFormat="1" ht="18" x14ac:dyDescent="0.3">
      <c r="A13" s="61"/>
      <c r="B13" s="65"/>
      <c r="C13" s="66" t="str">
        <f>IFERROR(VLOOKUP(tbl_ent_set[[#This Row],[Produto]],produtos,3,0),"")</f>
        <v/>
      </c>
      <c r="D13" s="67" t="str">
        <f>IFERROR(tbl_ent_set[[#This Row],[preço unitário]]*tbl_ent_set[[#This Row],[Qtd]],"")</f>
        <v/>
      </c>
      <c r="E13" s="68"/>
      <c r="F13" s="61"/>
      <c r="G13" s="70"/>
      <c r="H13" s="66" t="str">
        <f>IFERROR(VLOOKUP(Tbl_ven_set[[#This Row],[Produto]],produtos,5,0),"")</f>
        <v/>
      </c>
      <c r="I13" s="71" t="str">
        <f>IFERROR(Tbl_ven_set[[#This Row],[preço unitário]]*Tbl_ven_set[[#This Row],[Qtd]],"")</f>
        <v/>
      </c>
      <c r="J13" s="68"/>
      <c r="K13" s="72"/>
      <c r="L13" s="72"/>
      <c r="M13" s="72"/>
    </row>
    <row r="14" spans="1:13" s="60" customFormat="1" ht="18" x14ac:dyDescent="0.3">
      <c r="A14" s="61"/>
      <c r="B14" s="65"/>
      <c r="C14" s="66" t="str">
        <f>IFERROR(VLOOKUP(tbl_ent_set[[#This Row],[Produto]],produtos,3,0),"")</f>
        <v/>
      </c>
      <c r="D14" s="67" t="str">
        <f>IFERROR(tbl_ent_set[[#This Row],[preço unitário]]*tbl_ent_set[[#This Row],[Qtd]],"")</f>
        <v/>
      </c>
      <c r="E14" s="68"/>
      <c r="F14" s="61"/>
      <c r="G14" s="70"/>
      <c r="H14" s="66" t="str">
        <f>IFERROR(VLOOKUP(Tbl_ven_set[[#This Row],[Produto]],produtos,5,0),"")</f>
        <v/>
      </c>
      <c r="I14" s="71" t="str">
        <f>IFERROR(Tbl_ven_set[[#This Row],[preço unitário]]*Tbl_ven_set[[#This Row],[Qtd]],"")</f>
        <v/>
      </c>
      <c r="J14" s="68"/>
      <c r="K14" s="72"/>
      <c r="L14" s="72"/>
      <c r="M14" s="72"/>
    </row>
    <row r="15" spans="1:13" s="60" customFormat="1" ht="18" x14ac:dyDescent="0.3">
      <c r="A15" s="61"/>
      <c r="B15" s="65"/>
      <c r="C15" s="66" t="str">
        <f>IFERROR(VLOOKUP(tbl_ent_set[[#This Row],[Produto]],produtos,3,0),"")</f>
        <v/>
      </c>
      <c r="D15" s="67" t="str">
        <f>IFERROR(tbl_ent_set[[#This Row],[preço unitário]]*tbl_ent_set[[#This Row],[Qtd]],"")</f>
        <v/>
      </c>
      <c r="E15" s="68"/>
      <c r="F15" s="61"/>
      <c r="G15" s="70"/>
      <c r="H15" s="66" t="str">
        <f>IFERROR(VLOOKUP(Tbl_ven_set[[#This Row],[Produto]],produtos,5,0),"")</f>
        <v/>
      </c>
      <c r="I15" s="71" t="str">
        <f>IFERROR(Tbl_ven_set[[#This Row],[preço unitário]]*Tbl_ven_set[[#This Row],[Qtd]],"")</f>
        <v/>
      </c>
      <c r="J15" s="68"/>
      <c r="K15" s="72"/>
      <c r="L15" s="72"/>
      <c r="M15" s="72"/>
    </row>
    <row r="16" spans="1:13" s="60" customFormat="1" ht="18" x14ac:dyDescent="0.3">
      <c r="A16" s="61"/>
      <c r="B16" s="65"/>
      <c r="C16" s="66" t="str">
        <f>IFERROR(VLOOKUP(tbl_ent_set[[#This Row],[Produto]],produtos,3,0),"")</f>
        <v/>
      </c>
      <c r="D16" s="67" t="str">
        <f>IFERROR(tbl_ent_set[[#This Row],[preço unitário]]*tbl_ent_set[[#This Row],[Qtd]],"")</f>
        <v/>
      </c>
      <c r="E16" s="68"/>
      <c r="F16" s="61"/>
      <c r="G16" s="70"/>
      <c r="H16" s="66" t="str">
        <f>IFERROR(VLOOKUP(Tbl_ven_set[[#This Row],[Produto]],produtos,5,0),"")</f>
        <v/>
      </c>
      <c r="I16" s="71" t="str">
        <f>IFERROR(Tbl_ven_set[[#This Row],[preço unitário]]*Tbl_ven_set[[#This Row],[Qtd]],"")</f>
        <v/>
      </c>
      <c r="J16" s="68"/>
      <c r="K16" s="72"/>
      <c r="L16" s="72"/>
      <c r="M16" s="72"/>
    </row>
    <row r="17" spans="1:13" s="60" customFormat="1" ht="18" x14ac:dyDescent="0.3">
      <c r="A17" s="61"/>
      <c r="B17" s="65"/>
      <c r="C17" s="66" t="str">
        <f>IFERROR(VLOOKUP(tbl_ent_set[[#This Row],[Produto]],produtos,3,0),"")</f>
        <v/>
      </c>
      <c r="D17" s="67" t="str">
        <f>IFERROR(tbl_ent_set[[#This Row],[preço unitário]]*tbl_ent_set[[#This Row],[Qtd]],"")</f>
        <v/>
      </c>
      <c r="E17" s="68"/>
      <c r="F17" s="61"/>
      <c r="G17" s="70"/>
      <c r="H17" s="66" t="str">
        <f>IFERROR(VLOOKUP(Tbl_ven_set[[#This Row],[Produto]],produtos,5,0),"")</f>
        <v/>
      </c>
      <c r="I17" s="71" t="str">
        <f>IFERROR(Tbl_ven_set[[#This Row],[preço unitário]]*Tbl_ven_set[[#This Row],[Qtd]],"")</f>
        <v/>
      </c>
      <c r="J17" s="68"/>
      <c r="K17" s="72"/>
      <c r="L17" s="72"/>
      <c r="M17" s="72"/>
    </row>
    <row r="18" spans="1:13" s="60" customFormat="1" ht="18" x14ac:dyDescent="0.3">
      <c r="A18" s="61"/>
      <c r="B18" s="65"/>
      <c r="C18" s="66" t="str">
        <f>IFERROR(VLOOKUP(tbl_ent_set[[#This Row],[Produto]],produtos,3,0),"")</f>
        <v/>
      </c>
      <c r="D18" s="67" t="str">
        <f>IFERROR(tbl_ent_set[[#This Row],[preço unitário]]*tbl_ent_set[[#This Row],[Qtd]],"")</f>
        <v/>
      </c>
      <c r="E18" s="68"/>
      <c r="F18" s="61"/>
      <c r="G18" s="70"/>
      <c r="H18" s="66" t="str">
        <f>IFERROR(VLOOKUP(Tbl_ven_set[[#This Row],[Produto]],produtos,5,0),"")</f>
        <v/>
      </c>
      <c r="I18" s="71" t="str">
        <f>IFERROR(Tbl_ven_set[[#This Row],[preço unitário]]*Tbl_ven_set[[#This Row],[Qtd]],"")</f>
        <v/>
      </c>
      <c r="J18" s="68"/>
      <c r="K18" s="72"/>
      <c r="L18" s="72"/>
      <c r="M18" s="72"/>
    </row>
    <row r="19" spans="1:13" s="60" customFormat="1" ht="18" x14ac:dyDescent="0.3">
      <c r="A19" s="61"/>
      <c r="B19" s="65"/>
      <c r="C19" s="66" t="str">
        <f>IFERROR(VLOOKUP(tbl_ent_set[[#This Row],[Produto]],produtos,3,0),"")</f>
        <v/>
      </c>
      <c r="D19" s="67" t="str">
        <f>IFERROR(tbl_ent_set[[#This Row],[preço unitário]]*tbl_ent_set[[#This Row],[Qtd]],"")</f>
        <v/>
      </c>
      <c r="E19" s="68"/>
      <c r="F19" s="61"/>
      <c r="G19" s="70"/>
      <c r="H19" s="66" t="str">
        <f>IFERROR(VLOOKUP(Tbl_ven_set[[#This Row],[Produto]],produtos,5,0),"")</f>
        <v/>
      </c>
      <c r="I19" s="71" t="str">
        <f>IFERROR(Tbl_ven_set[[#This Row],[preço unitário]]*Tbl_ven_set[[#This Row],[Qtd]],"")</f>
        <v/>
      </c>
      <c r="J19" s="68"/>
      <c r="K19" s="72"/>
      <c r="L19" s="72"/>
      <c r="M19" s="72"/>
    </row>
    <row r="20" spans="1:13" s="60" customFormat="1" ht="18" x14ac:dyDescent="0.3">
      <c r="A20" s="61"/>
      <c r="B20" s="65"/>
      <c r="C20" s="66" t="str">
        <f>IFERROR(VLOOKUP(tbl_ent_set[[#This Row],[Produto]],produtos,3,0),"")</f>
        <v/>
      </c>
      <c r="D20" s="67" t="str">
        <f>IFERROR(tbl_ent_set[[#This Row],[preço unitário]]*tbl_ent_set[[#This Row],[Qtd]],"")</f>
        <v/>
      </c>
      <c r="E20" s="68"/>
      <c r="F20" s="61"/>
      <c r="G20" s="70"/>
      <c r="H20" s="66" t="str">
        <f>IFERROR(VLOOKUP(Tbl_ven_set[[#This Row],[Produto]],produtos,5,0),"")</f>
        <v/>
      </c>
      <c r="I20" s="71" t="str">
        <f>IFERROR(Tbl_ven_set[[#This Row],[preço unitário]]*Tbl_ven_set[[#This Row],[Qtd]],"")</f>
        <v/>
      </c>
      <c r="J20" s="68"/>
      <c r="K20" s="72"/>
      <c r="L20" s="72"/>
      <c r="M20" s="72"/>
    </row>
    <row r="21" spans="1:13" s="60" customFormat="1" ht="18" x14ac:dyDescent="0.3">
      <c r="A21" s="61"/>
      <c r="B21" s="65"/>
      <c r="C21" s="66" t="str">
        <f>IFERROR(VLOOKUP(tbl_ent_set[[#This Row],[Produto]],produtos,3,0),"")</f>
        <v/>
      </c>
      <c r="D21" s="67" t="str">
        <f>IFERROR(tbl_ent_set[[#This Row],[preço unitário]]*tbl_ent_set[[#This Row],[Qtd]],"")</f>
        <v/>
      </c>
      <c r="E21" s="68"/>
      <c r="F21" s="61"/>
      <c r="G21" s="70"/>
      <c r="H21" s="66" t="str">
        <f>IFERROR(VLOOKUP(Tbl_ven_set[[#This Row],[Produto]],produtos,5,0),"")</f>
        <v/>
      </c>
      <c r="I21" s="71" t="str">
        <f>IFERROR(Tbl_ven_set[[#This Row],[preço unitário]]*Tbl_ven_set[[#This Row],[Qtd]],"")</f>
        <v/>
      </c>
      <c r="J21" s="68"/>
      <c r="K21" s="72"/>
      <c r="L21" s="72"/>
      <c r="M21" s="72"/>
    </row>
    <row r="22" spans="1:13" s="60" customFormat="1" ht="18" x14ac:dyDescent="0.3">
      <c r="A22" s="61"/>
      <c r="B22" s="65"/>
      <c r="C22" s="66" t="str">
        <f>IFERROR(VLOOKUP(tbl_ent_set[[#This Row],[Produto]],produtos,3,0),"")</f>
        <v/>
      </c>
      <c r="D22" s="67" t="str">
        <f>IFERROR(tbl_ent_set[[#This Row],[preço unitário]]*tbl_ent_set[[#This Row],[Qtd]],"")</f>
        <v/>
      </c>
      <c r="E22" s="68"/>
      <c r="F22" s="61"/>
      <c r="G22" s="70"/>
      <c r="H22" s="66" t="str">
        <f>IFERROR(VLOOKUP(Tbl_ven_set[[#This Row],[Produto]],produtos,5,0),"")</f>
        <v/>
      </c>
      <c r="I22" s="71" t="str">
        <f>IFERROR(Tbl_ven_set[[#This Row],[preço unitário]]*Tbl_ven_set[[#This Row],[Qtd]],"")</f>
        <v/>
      </c>
      <c r="J22" s="68"/>
      <c r="K22" s="72"/>
      <c r="L22" s="72"/>
      <c r="M22" s="72"/>
    </row>
    <row r="23" spans="1:13" s="60" customFormat="1" ht="18" x14ac:dyDescent="0.3">
      <c r="A23" s="61"/>
      <c r="B23" s="65"/>
      <c r="C23" s="66" t="str">
        <f>IFERROR(VLOOKUP(tbl_ent_set[[#This Row],[Produto]],produtos,3,0),"")</f>
        <v/>
      </c>
      <c r="D23" s="67" t="str">
        <f>IFERROR(tbl_ent_set[[#This Row],[preço unitário]]*tbl_ent_set[[#This Row],[Qtd]],"")</f>
        <v/>
      </c>
      <c r="E23" s="68"/>
      <c r="F23" s="61"/>
      <c r="G23" s="70"/>
      <c r="H23" s="66" t="str">
        <f>IFERROR(VLOOKUP(Tbl_ven_set[[#This Row],[Produto]],produtos,5,0),"")</f>
        <v/>
      </c>
      <c r="I23" s="71" t="str">
        <f>IFERROR(Tbl_ven_set[[#This Row],[preço unitário]]*Tbl_ven_set[[#This Row],[Qtd]],"")</f>
        <v/>
      </c>
      <c r="J23" s="68"/>
      <c r="K23" s="72"/>
      <c r="L23" s="72"/>
      <c r="M23" s="72"/>
    </row>
    <row r="24" spans="1:13" s="60" customFormat="1" ht="18" x14ac:dyDescent="0.3">
      <c r="A24" s="61"/>
      <c r="B24" s="65"/>
      <c r="C24" s="66" t="str">
        <f>IFERROR(VLOOKUP(tbl_ent_set[[#This Row],[Produto]],produtos,3,0),"")</f>
        <v/>
      </c>
      <c r="D24" s="67" t="str">
        <f>IFERROR(tbl_ent_set[[#This Row],[preço unitário]]*tbl_ent_set[[#This Row],[Qtd]],"")</f>
        <v/>
      </c>
      <c r="E24" s="68"/>
      <c r="F24" s="61"/>
      <c r="G24" s="70"/>
      <c r="H24" s="66" t="str">
        <f>IFERROR(VLOOKUP(Tbl_ven_set[[#This Row],[Produto]],produtos,5,0),"")</f>
        <v/>
      </c>
      <c r="I24" s="71" t="str">
        <f>IFERROR(Tbl_ven_set[[#This Row],[preço unitário]]*Tbl_ven_set[[#This Row],[Qtd]],"")</f>
        <v/>
      </c>
      <c r="J24" s="68"/>
      <c r="K24" s="72"/>
      <c r="L24" s="72"/>
      <c r="M24" s="72"/>
    </row>
    <row r="25" spans="1:13" s="60" customFormat="1" ht="18" x14ac:dyDescent="0.3">
      <c r="A25" s="61"/>
      <c r="B25" s="65"/>
      <c r="C25" s="66" t="str">
        <f>IFERROR(VLOOKUP(tbl_ent_set[[#This Row],[Produto]],produtos,3,0),"")</f>
        <v/>
      </c>
      <c r="D25" s="67" t="str">
        <f>IFERROR(tbl_ent_set[[#This Row],[preço unitário]]*tbl_ent_set[[#This Row],[Qtd]],"")</f>
        <v/>
      </c>
      <c r="E25" s="68"/>
      <c r="F25" s="61"/>
      <c r="G25" s="70"/>
      <c r="H25" s="66" t="str">
        <f>IFERROR(VLOOKUP(Tbl_ven_set[[#This Row],[Produto]],produtos,5,0),"")</f>
        <v/>
      </c>
      <c r="I25" s="71" t="str">
        <f>IFERROR(Tbl_ven_set[[#This Row],[preço unitário]]*Tbl_ven_set[[#This Row],[Qtd]],"")</f>
        <v/>
      </c>
      <c r="J25" s="68"/>
      <c r="K25" s="72"/>
      <c r="L25" s="72"/>
      <c r="M25" s="72"/>
    </row>
    <row r="26" spans="1:13" s="60" customFormat="1" ht="18" x14ac:dyDescent="0.3">
      <c r="A26" s="61"/>
      <c r="B26" s="65"/>
      <c r="C26" s="66" t="str">
        <f>IFERROR(VLOOKUP(tbl_ent_set[[#This Row],[Produto]],produtos,3,0),"")</f>
        <v/>
      </c>
      <c r="D26" s="67" t="str">
        <f>IFERROR(tbl_ent_set[[#This Row],[preço unitário]]*tbl_ent_set[[#This Row],[Qtd]],"")</f>
        <v/>
      </c>
      <c r="E26" s="68"/>
      <c r="F26" s="61"/>
      <c r="G26" s="70"/>
      <c r="H26" s="66" t="str">
        <f>IFERROR(VLOOKUP(Tbl_ven_set[[#This Row],[Produto]],produtos,5,0),"")</f>
        <v/>
      </c>
      <c r="I26" s="71" t="str">
        <f>IFERROR(Tbl_ven_set[[#This Row],[preço unitário]]*Tbl_ven_set[[#This Row],[Qtd]],"")</f>
        <v/>
      </c>
      <c r="J26" s="68"/>
      <c r="K26" s="72"/>
      <c r="L26" s="72"/>
      <c r="M26" s="72"/>
    </row>
    <row r="27" spans="1:13" s="60" customFormat="1" ht="18" x14ac:dyDescent="0.3">
      <c r="A27" s="61"/>
      <c r="B27" s="65"/>
      <c r="C27" s="66" t="str">
        <f>IFERROR(VLOOKUP(tbl_ent_set[[#This Row],[Produto]],produtos,3,0),"")</f>
        <v/>
      </c>
      <c r="D27" s="67" t="str">
        <f>IFERROR(tbl_ent_set[[#This Row],[preço unitário]]*tbl_ent_set[[#This Row],[Qtd]],"")</f>
        <v/>
      </c>
      <c r="E27" s="68"/>
      <c r="F27" s="61"/>
      <c r="G27" s="70"/>
      <c r="H27" s="66" t="str">
        <f>IFERROR(VLOOKUP(Tbl_ven_set[[#This Row],[Produto]],produtos,5,0),"")</f>
        <v/>
      </c>
      <c r="I27" s="71" t="str">
        <f>IFERROR(Tbl_ven_set[[#This Row],[preço unitário]]*Tbl_ven_set[[#This Row],[Qtd]],"")</f>
        <v/>
      </c>
      <c r="J27" s="68"/>
      <c r="K27" s="72"/>
      <c r="L27" s="72"/>
      <c r="M27" s="72"/>
    </row>
    <row r="28" spans="1:13" s="60" customFormat="1" ht="18" x14ac:dyDescent="0.3">
      <c r="A28" s="61"/>
      <c r="B28" s="65"/>
      <c r="C28" s="66" t="str">
        <f>IFERROR(VLOOKUP(tbl_ent_set[[#This Row],[Produto]],produtos,3,0),"")</f>
        <v/>
      </c>
      <c r="D28" s="67" t="str">
        <f>IFERROR(tbl_ent_set[[#This Row],[preço unitário]]*tbl_ent_set[[#This Row],[Qtd]],"")</f>
        <v/>
      </c>
      <c r="E28" s="68"/>
      <c r="F28" s="61"/>
      <c r="G28" s="70"/>
      <c r="H28" s="66" t="str">
        <f>IFERROR(VLOOKUP(Tbl_ven_set[[#This Row],[Produto]],produtos,5,0),"")</f>
        <v/>
      </c>
      <c r="I28" s="71" t="str">
        <f>IFERROR(Tbl_ven_set[[#This Row],[preço unitário]]*Tbl_ven_set[[#This Row],[Qtd]],"")</f>
        <v/>
      </c>
      <c r="J28" s="68"/>
      <c r="K28" s="72"/>
      <c r="L28" s="72"/>
      <c r="M28" s="72"/>
    </row>
    <row r="29" spans="1:13" s="60" customFormat="1" ht="18" x14ac:dyDescent="0.3">
      <c r="A29" s="61"/>
      <c r="B29" s="65"/>
      <c r="C29" s="66" t="str">
        <f>IFERROR(VLOOKUP(tbl_ent_set[[#This Row],[Produto]],produtos,3,0),"")</f>
        <v/>
      </c>
      <c r="D29" s="67" t="str">
        <f>IFERROR(tbl_ent_set[[#This Row],[preço unitário]]*tbl_ent_set[[#This Row],[Qtd]],"")</f>
        <v/>
      </c>
      <c r="E29" s="68"/>
      <c r="F29" s="61"/>
      <c r="G29" s="70"/>
      <c r="H29" s="66" t="str">
        <f>IFERROR(VLOOKUP(Tbl_ven_set[[#This Row],[Produto]],produtos,5,0),"")</f>
        <v/>
      </c>
      <c r="I29" s="71" t="str">
        <f>IFERROR(Tbl_ven_set[[#This Row],[preço unitário]]*Tbl_ven_set[[#This Row],[Qtd]],"")</f>
        <v/>
      </c>
      <c r="J29" s="68"/>
      <c r="K29" s="72"/>
      <c r="L29" s="72"/>
      <c r="M29" s="72"/>
    </row>
    <row r="30" spans="1:13" s="60" customFormat="1" ht="18" x14ac:dyDescent="0.3">
      <c r="A30" s="61"/>
      <c r="B30" s="65"/>
      <c r="C30" s="66" t="str">
        <f>IFERROR(VLOOKUP(tbl_ent_set[[#This Row],[Produto]],produtos,3,0),"")</f>
        <v/>
      </c>
      <c r="D30" s="67" t="str">
        <f>IFERROR(tbl_ent_set[[#This Row],[preço unitário]]*tbl_ent_set[[#This Row],[Qtd]],"")</f>
        <v/>
      </c>
      <c r="E30" s="68"/>
      <c r="F30" s="61"/>
      <c r="G30" s="70"/>
      <c r="H30" s="66" t="str">
        <f>IFERROR(VLOOKUP(Tbl_ven_set[[#This Row],[Produto]],produtos,5,0),"")</f>
        <v/>
      </c>
      <c r="I30" s="71" t="str">
        <f>IFERROR(Tbl_ven_set[[#This Row],[preço unitário]]*Tbl_ven_set[[#This Row],[Qtd]],"")</f>
        <v/>
      </c>
      <c r="J30" s="68"/>
      <c r="K30" s="72"/>
      <c r="L30" s="72"/>
      <c r="M30" s="72"/>
    </row>
    <row r="31" spans="1:13" s="60" customFormat="1" ht="18" x14ac:dyDescent="0.3">
      <c r="A31" s="61"/>
      <c r="B31" s="65"/>
      <c r="C31" s="66" t="str">
        <f>IFERROR(VLOOKUP(tbl_ent_set[[#This Row],[Produto]],produtos,3,0),"")</f>
        <v/>
      </c>
      <c r="D31" s="67" t="str">
        <f>IFERROR(tbl_ent_set[[#This Row],[preço unitário]]*tbl_ent_set[[#This Row],[Qtd]],"")</f>
        <v/>
      </c>
      <c r="E31" s="68"/>
      <c r="F31" s="61"/>
      <c r="G31" s="70"/>
      <c r="H31" s="66" t="str">
        <f>IFERROR(VLOOKUP(Tbl_ven_set[[#This Row],[Produto]],produtos,5,0),"")</f>
        <v/>
      </c>
      <c r="I31" s="71" t="str">
        <f>IFERROR(Tbl_ven_set[[#This Row],[preço unitário]]*Tbl_ven_set[[#This Row],[Qtd]],"")</f>
        <v/>
      </c>
      <c r="J31" s="68"/>
      <c r="K31" s="72"/>
      <c r="L31" s="72"/>
      <c r="M31" s="72"/>
    </row>
    <row r="32" spans="1:13" s="60" customFormat="1" ht="18" x14ac:dyDescent="0.3">
      <c r="A32" s="61"/>
      <c r="B32" s="65"/>
      <c r="C32" s="66" t="str">
        <f>IFERROR(VLOOKUP(tbl_ent_set[[#This Row],[Produto]],produtos,3,0),"")</f>
        <v/>
      </c>
      <c r="D32" s="67" t="str">
        <f>IFERROR(tbl_ent_set[[#This Row],[preço unitário]]*tbl_ent_set[[#This Row],[Qtd]],"")</f>
        <v/>
      </c>
      <c r="E32" s="68"/>
      <c r="F32" s="73"/>
      <c r="G32" s="74"/>
      <c r="H32" s="75" t="str">
        <f>IFERROR(VLOOKUP(Tbl_ven_set[[#This Row],[Produto]],produtos,5,0),"")</f>
        <v/>
      </c>
      <c r="I32" s="76" t="str">
        <f>IFERROR(Tbl_ven_set[[#This Row],[preço unitário]]*Tbl_ven_set[[#This Row],[Qtd]],"")</f>
        <v/>
      </c>
      <c r="J32" s="68"/>
      <c r="K32" s="72"/>
      <c r="L32" s="72"/>
      <c r="M32" s="72"/>
    </row>
    <row r="33" spans="1:13" s="68" customFormat="1" ht="18" x14ac:dyDescent="0.3">
      <c r="A33" s="61"/>
      <c r="B33" s="65"/>
      <c r="C33" s="66" t="str">
        <f>IFERROR(VLOOKUP(tbl_ent_set[[#This Row],[Produto]],produtos,3,0),"")</f>
        <v/>
      </c>
      <c r="D33" s="67" t="str">
        <f>IFERROR(tbl_ent_set[[#This Row],[preço unitário]]*tbl_ent_set[[#This Row],[Qtd]],"")</f>
        <v/>
      </c>
      <c r="F33" s="61"/>
      <c r="G33" s="70"/>
      <c r="H33" s="66" t="str">
        <f>IFERROR(VLOOKUP(Tbl_ven_set[[#This Row],[Produto]],produtos,5,0),"")</f>
        <v/>
      </c>
      <c r="I33" s="71" t="str">
        <f>IFERROR(Tbl_ven_set[[#This Row],[preço unitário]]*Tbl_ven_set[[#This Row],[Qtd]],"")</f>
        <v/>
      </c>
      <c r="K33" s="77"/>
      <c r="L33" s="77"/>
      <c r="M33" s="77"/>
    </row>
    <row r="34" spans="1:13" s="68" customFormat="1" ht="18" x14ac:dyDescent="0.3">
      <c r="A34" s="78"/>
      <c r="B34" s="57"/>
      <c r="C34" s="58" t="str">
        <f>IFERROR(VLOOKUP(tbl_ent_set[[#This Row],[Produto]],produtos,3,0),"")</f>
        <v/>
      </c>
      <c r="D34" s="79" t="str">
        <f>IFERROR(tbl_ent_set[[#This Row],[preço unitário]]*tbl_ent_set[[#This Row],[Qtd]],"")</f>
        <v/>
      </c>
      <c r="F34" s="78"/>
      <c r="G34" s="62"/>
      <c r="H34" s="58" t="str">
        <f>IFERROR(VLOOKUP(Tbl_ven_set[[#This Row],[Produto]],produtos,5,0),"")</f>
        <v/>
      </c>
      <c r="I34" s="59" t="str">
        <f>IFERROR(Tbl_ven_set[[#This Row],[preço unitário]]*Tbl_ven_set[[#This Row],[Qtd]],"")</f>
        <v/>
      </c>
      <c r="K34" s="77"/>
      <c r="L34" s="77"/>
      <c r="M34" s="77"/>
    </row>
    <row r="35" spans="1:13" s="60" customFormat="1" x14ac:dyDescent="0.3">
      <c r="A35" s="78"/>
      <c r="B35" s="57"/>
      <c r="C35" s="58" t="str">
        <f>IFERROR(VLOOKUP(tbl_ent_set[[#This Row],[Produto]],produtos,3,0),"")</f>
        <v/>
      </c>
      <c r="D35" s="79" t="str">
        <f>IFERROR(tbl_ent_set[[#This Row],[preço unitário]]*tbl_ent_set[[#This Row],[Qtd]],"")</f>
        <v/>
      </c>
      <c r="F35" s="78"/>
      <c r="G35" s="62"/>
      <c r="H35" s="58" t="str">
        <f>IFERROR(VLOOKUP(Tbl_ven_set[[#This Row],[Produto]],produtos,5,0),"")</f>
        <v/>
      </c>
      <c r="I35" s="59" t="str">
        <f>IFERROR(Tbl_ven_set[[#This Row],[preço unitário]]*Tbl_ven_set[[#This Row],[Qtd]],"")</f>
        <v/>
      </c>
      <c r="K35" s="72"/>
      <c r="L35" s="72"/>
      <c r="M35" s="72"/>
    </row>
    <row r="36" spans="1:13" s="60" customFormat="1" x14ac:dyDescent="0.3">
      <c r="A36" s="78"/>
      <c r="B36" s="57"/>
      <c r="C36" s="58" t="str">
        <f>IFERROR(VLOOKUP(tbl_ent_set[[#This Row],[Produto]],produtos,3,0),"")</f>
        <v/>
      </c>
      <c r="D36" s="79" t="str">
        <f>IFERROR(tbl_ent_set[[#This Row],[preço unitário]]*tbl_ent_set[[#This Row],[Qtd]],"")</f>
        <v/>
      </c>
      <c r="F36" s="78"/>
      <c r="G36" s="62"/>
      <c r="H36" s="58" t="str">
        <f>IFERROR(VLOOKUP(Tbl_ven_set[[#This Row],[Produto]],produtos,5,0),"")</f>
        <v/>
      </c>
      <c r="I36" s="59" t="str">
        <f>IFERROR(Tbl_ven_set[[#This Row],[preço unitário]]*Tbl_ven_set[[#This Row],[Qtd]],"")</f>
        <v/>
      </c>
      <c r="K36" s="72"/>
      <c r="L36" s="72"/>
      <c r="M36" s="72"/>
    </row>
    <row r="37" spans="1:13" s="60" customFormat="1" x14ac:dyDescent="0.3">
      <c r="A37" s="78"/>
      <c r="B37" s="57"/>
      <c r="C37" s="58" t="str">
        <f>IFERROR(VLOOKUP(tbl_ent_set[[#This Row],[Produto]],produtos,3,0),"")</f>
        <v/>
      </c>
      <c r="D37" s="79" t="str">
        <f>IFERROR(tbl_ent_set[[#This Row],[preço unitário]]*tbl_ent_set[[#This Row],[Qtd]],"")</f>
        <v/>
      </c>
      <c r="F37" s="78"/>
      <c r="G37" s="62"/>
      <c r="H37" s="58" t="str">
        <f>IFERROR(VLOOKUP(Tbl_ven_set[[#This Row],[Produto]],produtos,5,0),"")</f>
        <v/>
      </c>
      <c r="I37" s="59" t="str">
        <f>IFERROR(Tbl_ven_set[[#This Row],[preço unitário]]*Tbl_ven_set[[#This Row],[Qtd]],"")</f>
        <v/>
      </c>
      <c r="K37" s="72"/>
      <c r="L37" s="72"/>
      <c r="M37" s="72"/>
    </row>
    <row r="38" spans="1:13" s="60" customFormat="1" x14ac:dyDescent="0.3">
      <c r="A38" s="78"/>
      <c r="B38" s="57"/>
      <c r="C38" s="58" t="str">
        <f>IFERROR(VLOOKUP(tbl_ent_set[[#This Row],[Produto]],produtos,3,0),"")</f>
        <v/>
      </c>
      <c r="D38" s="79" t="str">
        <f>IFERROR(tbl_ent_set[[#This Row],[preço unitário]]*tbl_ent_set[[#This Row],[Qtd]],"")</f>
        <v/>
      </c>
      <c r="F38" s="78"/>
      <c r="G38" s="62"/>
      <c r="H38" s="58" t="str">
        <f>IFERROR(VLOOKUP(Tbl_ven_set[[#This Row],[Produto]],produtos,5,0),"")</f>
        <v/>
      </c>
      <c r="I38" s="59" t="str">
        <f>IFERROR(Tbl_ven_set[[#This Row],[preço unitário]]*Tbl_ven_set[[#This Row],[Qtd]],"")</f>
        <v/>
      </c>
      <c r="K38" s="72"/>
      <c r="L38" s="72"/>
      <c r="M38" s="72"/>
    </row>
    <row r="39" spans="1:13" s="60" customFormat="1" x14ac:dyDescent="0.3">
      <c r="A39" s="78"/>
      <c r="B39" s="57"/>
      <c r="C39" s="58" t="str">
        <f>IFERROR(VLOOKUP(tbl_ent_set[[#This Row],[Produto]],produtos,3,0),"")</f>
        <v/>
      </c>
      <c r="D39" s="79" t="str">
        <f>IFERROR(tbl_ent_set[[#This Row],[preço unitário]]*tbl_ent_set[[#This Row],[Qtd]],"")</f>
        <v/>
      </c>
      <c r="F39" s="78"/>
      <c r="G39" s="62"/>
      <c r="H39" s="58" t="str">
        <f>IFERROR(VLOOKUP(Tbl_ven_set[[#This Row],[Produto]],produtos,5,0),"")</f>
        <v/>
      </c>
      <c r="I39" s="59" t="str">
        <f>IFERROR(Tbl_ven_set[[#This Row],[preço unitário]]*Tbl_ven_set[[#This Row],[Qtd]],"")</f>
        <v/>
      </c>
      <c r="K39" s="72"/>
      <c r="L39" s="72"/>
      <c r="M39" s="72"/>
    </row>
    <row r="40" spans="1:13" s="60" customFormat="1" x14ac:dyDescent="0.3">
      <c r="A40" s="78"/>
      <c r="B40" s="57"/>
      <c r="C40" s="58" t="str">
        <f>IFERROR(VLOOKUP(tbl_ent_set[[#This Row],[Produto]],produtos,3,0),"")</f>
        <v/>
      </c>
      <c r="D40" s="79" t="str">
        <f>IFERROR(tbl_ent_set[[#This Row],[preço unitário]]*tbl_ent_set[[#This Row],[Qtd]],"")</f>
        <v/>
      </c>
      <c r="E40" s="72"/>
      <c r="F40" s="78"/>
      <c r="G40" s="62"/>
      <c r="H40" s="58" t="str">
        <f>IFERROR(VLOOKUP(Tbl_ven_set[[#This Row],[Produto]],produtos,5,0),"")</f>
        <v/>
      </c>
      <c r="I40" s="59" t="str">
        <f>IFERROR(Tbl_ven_set[[#This Row],[preço unitário]]*Tbl_ven_set[[#This Row],[Qtd]],"")</f>
        <v/>
      </c>
      <c r="J40" s="72"/>
      <c r="K40" s="72"/>
      <c r="L40" s="72"/>
      <c r="M40" s="72"/>
    </row>
    <row r="41" spans="1:13" s="60" customFormat="1" x14ac:dyDescent="0.3">
      <c r="A41" s="78"/>
      <c r="B41" s="57"/>
      <c r="C41" s="58" t="str">
        <f>IFERROR(VLOOKUP(tbl_ent_set[[#This Row],[Produto]],produtos,3,0),"")</f>
        <v/>
      </c>
      <c r="D41" s="79" t="str">
        <f>IFERROR(tbl_ent_set[[#This Row],[preço unitário]]*tbl_ent_set[[#This Row],[Qtd]],"")</f>
        <v/>
      </c>
      <c r="E41" s="72"/>
      <c r="F41" s="78"/>
      <c r="G41" s="62"/>
      <c r="H41" s="58" t="str">
        <f>IFERROR(VLOOKUP(Tbl_ven_set[[#This Row],[Produto]],produtos,5,0),"")</f>
        <v/>
      </c>
      <c r="I41" s="59" t="str">
        <f>IFERROR(Tbl_ven_set[[#This Row],[preço unitário]]*Tbl_ven_set[[#This Row],[Qtd]],"")</f>
        <v/>
      </c>
      <c r="J41" s="72"/>
      <c r="K41" s="72"/>
      <c r="L41" s="72"/>
      <c r="M41" s="72"/>
    </row>
    <row r="42" spans="1:13" s="60" customFormat="1" x14ac:dyDescent="0.3">
      <c r="A42" s="78"/>
      <c r="B42" s="57"/>
      <c r="C42" s="58" t="str">
        <f>IFERROR(VLOOKUP(tbl_ent_set[[#This Row],[Produto]],produtos,3,0),"")</f>
        <v/>
      </c>
      <c r="D42" s="79" t="str">
        <f>IFERROR(tbl_ent_set[[#This Row],[preço unitário]]*tbl_ent_set[[#This Row],[Qtd]],"")</f>
        <v/>
      </c>
      <c r="E42" s="72"/>
      <c r="F42" s="78"/>
      <c r="G42" s="62"/>
      <c r="H42" s="58" t="str">
        <f>IFERROR(VLOOKUP(Tbl_ven_set[[#This Row],[Produto]],produtos,5,0),"")</f>
        <v/>
      </c>
      <c r="I42" s="59" t="str">
        <f>IFERROR(Tbl_ven_set[[#This Row],[preço unitário]]*Tbl_ven_set[[#This Row],[Qtd]],"")</f>
        <v/>
      </c>
      <c r="J42" s="72"/>
      <c r="K42" s="72"/>
      <c r="L42" s="72"/>
      <c r="M42" s="72"/>
    </row>
    <row r="43" spans="1:13" s="60" customFormat="1" x14ac:dyDescent="0.3">
      <c r="A43" s="78"/>
      <c r="B43" s="57"/>
      <c r="C43" s="58" t="str">
        <f>IFERROR(VLOOKUP(tbl_ent_set[[#This Row],[Produto]],produtos,3,0),"")</f>
        <v/>
      </c>
      <c r="D43" s="79" t="str">
        <f>IFERROR(tbl_ent_set[[#This Row],[preço unitário]]*tbl_ent_set[[#This Row],[Qtd]],"")</f>
        <v/>
      </c>
      <c r="E43" s="72"/>
      <c r="F43" s="78"/>
      <c r="G43" s="62"/>
      <c r="H43" s="58" t="str">
        <f>IFERROR(VLOOKUP(Tbl_ven_set[[#This Row],[Produto]],produtos,5,0),"")</f>
        <v/>
      </c>
      <c r="I43" s="59" t="str">
        <f>IFERROR(Tbl_ven_set[[#This Row],[preço unitário]]*Tbl_ven_set[[#This Row],[Qtd]],"")</f>
        <v/>
      </c>
      <c r="J43" s="72"/>
      <c r="K43" s="72"/>
      <c r="L43" s="72"/>
      <c r="M43" s="72"/>
    </row>
    <row r="44" spans="1:13" s="60" customFormat="1" x14ac:dyDescent="0.3">
      <c r="A44" s="78"/>
      <c r="B44" s="57"/>
      <c r="C44" s="58" t="str">
        <f>IFERROR(VLOOKUP(tbl_ent_set[[#This Row],[Produto]],produtos,3,0),"")</f>
        <v/>
      </c>
      <c r="D44" s="79" t="str">
        <f>IFERROR(tbl_ent_set[[#This Row],[preço unitário]]*tbl_ent_set[[#This Row],[Qtd]],"")</f>
        <v/>
      </c>
      <c r="E44" s="72"/>
      <c r="F44" s="78"/>
      <c r="G44" s="62"/>
      <c r="H44" s="58" t="str">
        <f>IFERROR(VLOOKUP(Tbl_ven_set[[#This Row],[Produto]],produtos,5,0),"")</f>
        <v/>
      </c>
      <c r="I44" s="59" t="str">
        <f>IFERROR(Tbl_ven_set[[#This Row],[preço unitário]]*Tbl_ven_set[[#This Row],[Qtd]],"")</f>
        <v/>
      </c>
      <c r="J44" s="72"/>
      <c r="K44" s="72"/>
      <c r="L44" s="72"/>
      <c r="M44" s="72"/>
    </row>
    <row r="45" spans="1:13" s="60" customFormat="1" x14ac:dyDescent="0.3">
      <c r="A45" s="78"/>
      <c r="B45" s="57"/>
      <c r="C45" s="58" t="str">
        <f>IFERROR(VLOOKUP(tbl_ent_set[[#This Row],[Produto]],produtos,3,0),"")</f>
        <v/>
      </c>
      <c r="D45" s="79" t="str">
        <f>IFERROR(tbl_ent_set[[#This Row],[preço unitário]]*tbl_ent_set[[#This Row],[Qtd]],"")</f>
        <v/>
      </c>
      <c r="E45" s="72"/>
      <c r="F45" s="78"/>
      <c r="G45" s="62"/>
      <c r="H45" s="58" t="str">
        <f>IFERROR(VLOOKUP(Tbl_ven_set[[#This Row],[Produto]],produtos,5,0),"")</f>
        <v/>
      </c>
      <c r="I45" s="59" t="str">
        <f>IFERROR(Tbl_ven_set[[#This Row],[preço unitário]]*Tbl_ven_set[[#This Row],[Qtd]],"")</f>
        <v/>
      </c>
      <c r="J45" s="72"/>
      <c r="K45" s="72"/>
      <c r="L45" s="72"/>
      <c r="M45" s="72"/>
    </row>
    <row r="46" spans="1:13" s="60" customFormat="1" x14ac:dyDescent="0.3">
      <c r="A46" s="78"/>
      <c r="B46" s="57"/>
      <c r="C46" s="58" t="str">
        <f>IFERROR(VLOOKUP(tbl_ent_set[[#This Row],[Produto]],produtos,3,0),"")</f>
        <v/>
      </c>
      <c r="D46" s="79" t="str">
        <f>IFERROR(tbl_ent_set[[#This Row],[preço unitário]]*tbl_ent_set[[#This Row],[Qtd]],"")</f>
        <v/>
      </c>
      <c r="E46" s="72"/>
      <c r="F46" s="78"/>
      <c r="G46" s="62"/>
      <c r="H46" s="58" t="str">
        <f>IFERROR(VLOOKUP(Tbl_ven_set[[#This Row],[Produto]],produtos,5,0),"")</f>
        <v/>
      </c>
      <c r="I46" s="59" t="str">
        <f>IFERROR(Tbl_ven_set[[#This Row],[preço unitário]]*Tbl_ven_set[[#This Row],[Qtd]],"")</f>
        <v/>
      </c>
      <c r="J46" s="72"/>
      <c r="K46" s="72"/>
      <c r="L46" s="72"/>
      <c r="M46" s="72"/>
    </row>
    <row r="47" spans="1:13" s="60" customFormat="1" x14ac:dyDescent="0.3">
      <c r="A47" s="78"/>
      <c r="B47" s="57"/>
      <c r="C47" s="58" t="str">
        <f>IFERROR(VLOOKUP(tbl_ent_set[[#This Row],[Produto]],produtos,3,0),"")</f>
        <v/>
      </c>
      <c r="D47" s="79" t="str">
        <f>IFERROR(tbl_ent_set[[#This Row],[preço unitário]]*tbl_ent_set[[#This Row],[Qtd]],"")</f>
        <v/>
      </c>
      <c r="E47" s="72"/>
      <c r="F47" s="78"/>
      <c r="G47" s="62"/>
      <c r="H47" s="58" t="str">
        <f>IFERROR(VLOOKUP(Tbl_ven_set[[#This Row],[Produto]],produtos,5,0),"")</f>
        <v/>
      </c>
      <c r="I47" s="59" t="str">
        <f>IFERROR(Tbl_ven_set[[#This Row],[preço unitário]]*Tbl_ven_set[[#This Row],[Qtd]],"")</f>
        <v/>
      </c>
      <c r="J47" s="72"/>
      <c r="K47" s="72"/>
      <c r="L47" s="72"/>
      <c r="M47" s="72"/>
    </row>
    <row r="48" spans="1:13" s="60" customFormat="1" x14ac:dyDescent="0.3">
      <c r="A48" s="78"/>
      <c r="B48" s="57"/>
      <c r="C48" s="58" t="str">
        <f>IFERROR(VLOOKUP(tbl_ent_set[[#This Row],[Produto]],produtos,3,0),"")</f>
        <v/>
      </c>
      <c r="D48" s="79" t="str">
        <f>IFERROR(tbl_ent_set[[#This Row],[preço unitário]]*tbl_ent_set[[#This Row],[Qtd]],"")</f>
        <v/>
      </c>
      <c r="E48" s="72"/>
      <c r="F48" s="78"/>
      <c r="G48" s="62"/>
      <c r="H48" s="58" t="str">
        <f>IFERROR(VLOOKUP(Tbl_ven_set[[#This Row],[Produto]],produtos,5,0),"")</f>
        <v/>
      </c>
      <c r="I48" s="59" t="str">
        <f>IFERROR(Tbl_ven_set[[#This Row],[preço unitário]]*Tbl_ven_set[[#This Row],[Qtd]],"")</f>
        <v/>
      </c>
      <c r="J48" s="72"/>
      <c r="K48" s="72"/>
      <c r="L48" s="72"/>
      <c r="M48" s="72"/>
    </row>
    <row r="49" spans="1:13" s="60" customFormat="1" x14ac:dyDescent="0.3">
      <c r="A49" s="78"/>
      <c r="B49" s="57"/>
      <c r="C49" s="58" t="str">
        <f>IFERROR(VLOOKUP(tbl_ent_set[[#This Row],[Produto]],produtos,3,0),"")</f>
        <v/>
      </c>
      <c r="D49" s="79" t="str">
        <f>IFERROR(tbl_ent_set[[#This Row],[preço unitário]]*tbl_ent_set[[#This Row],[Qtd]],"")</f>
        <v/>
      </c>
      <c r="E49" s="72"/>
      <c r="F49" s="78"/>
      <c r="G49" s="62"/>
      <c r="H49" s="58" t="str">
        <f>IFERROR(VLOOKUP(Tbl_ven_set[[#This Row],[Produto]],produtos,5,0),"")</f>
        <v/>
      </c>
      <c r="I49" s="59" t="str">
        <f>IFERROR(Tbl_ven_set[[#This Row],[preço unitário]]*Tbl_ven_set[[#This Row],[Qtd]],"")</f>
        <v/>
      </c>
      <c r="J49" s="72"/>
      <c r="K49" s="72"/>
      <c r="L49" s="72"/>
      <c r="M49" s="72"/>
    </row>
    <row r="50" spans="1:13" s="60" customFormat="1" x14ac:dyDescent="0.3">
      <c r="A50" s="78"/>
      <c r="B50" s="57"/>
      <c r="C50" s="58" t="str">
        <f>IFERROR(VLOOKUP(tbl_ent_set[[#This Row],[Produto]],produtos,3,0),"")</f>
        <v/>
      </c>
      <c r="D50" s="79" t="str">
        <f>IFERROR(tbl_ent_set[[#This Row],[preço unitário]]*tbl_ent_set[[#This Row],[Qtd]],"")</f>
        <v/>
      </c>
      <c r="E50" s="72"/>
      <c r="F50" s="78"/>
      <c r="G50" s="62"/>
      <c r="H50" s="58" t="str">
        <f>IFERROR(VLOOKUP(Tbl_ven_set[[#This Row],[Produto]],produtos,5,0),"")</f>
        <v/>
      </c>
      <c r="I50" s="59" t="str">
        <f>IFERROR(Tbl_ven_set[[#This Row],[preço unitário]]*Tbl_ven_set[[#This Row],[Qtd]],"")</f>
        <v/>
      </c>
      <c r="J50" s="72"/>
      <c r="K50" s="72"/>
      <c r="L50" s="72"/>
      <c r="M50" s="72"/>
    </row>
    <row r="51" spans="1:13" s="60" customFormat="1" x14ac:dyDescent="0.3">
      <c r="A51" s="78"/>
      <c r="B51" s="57"/>
      <c r="C51" s="58" t="str">
        <f>IFERROR(VLOOKUP(tbl_ent_set[[#This Row],[Produto]],produtos,3,0),"")</f>
        <v/>
      </c>
      <c r="D51" s="79" t="str">
        <f>IFERROR(tbl_ent_set[[#This Row],[preço unitário]]*tbl_ent_set[[#This Row],[Qtd]],"")</f>
        <v/>
      </c>
      <c r="E51" s="72"/>
      <c r="F51" s="78"/>
      <c r="G51" s="62"/>
      <c r="H51" s="58" t="str">
        <f>IFERROR(VLOOKUP(Tbl_ven_set[[#This Row],[Produto]],produtos,5,0),"")</f>
        <v/>
      </c>
      <c r="I51" s="59" t="str">
        <f>IFERROR(Tbl_ven_set[[#This Row],[preço unitário]]*Tbl_ven_set[[#This Row],[Qtd]],"")</f>
        <v/>
      </c>
      <c r="J51" s="72"/>
      <c r="K51" s="72"/>
      <c r="L51" s="72"/>
      <c r="M51" s="72"/>
    </row>
    <row r="52" spans="1:13" s="60" customFormat="1" x14ac:dyDescent="0.3">
      <c r="A52" s="78"/>
      <c r="B52" s="57"/>
      <c r="C52" s="58" t="str">
        <f>IFERROR(VLOOKUP(tbl_ent_set[[#This Row],[Produto]],produtos,3,0),"")</f>
        <v/>
      </c>
      <c r="D52" s="79" t="str">
        <f>IFERROR(tbl_ent_set[[#This Row],[preço unitário]]*tbl_ent_set[[#This Row],[Qtd]],"")</f>
        <v/>
      </c>
      <c r="E52" s="72"/>
      <c r="F52" s="78"/>
      <c r="G52" s="62"/>
      <c r="H52" s="58" t="str">
        <f>IFERROR(VLOOKUP(Tbl_ven_set[[#This Row],[Produto]],produtos,5,0),"")</f>
        <v/>
      </c>
      <c r="I52" s="59" t="str">
        <f>IFERROR(Tbl_ven_set[[#This Row],[preço unitário]]*Tbl_ven_set[[#This Row],[Qtd]],"")</f>
        <v/>
      </c>
      <c r="J52" s="72"/>
      <c r="K52" s="72"/>
      <c r="L52" s="72"/>
      <c r="M52" s="72"/>
    </row>
    <row r="53" spans="1:13" s="60" customFormat="1" x14ac:dyDescent="0.3">
      <c r="A53" s="78"/>
      <c r="B53" s="57"/>
      <c r="C53" s="58" t="str">
        <f>IFERROR(VLOOKUP(tbl_ent_set[[#This Row],[Produto]],produtos,3,0),"")</f>
        <v/>
      </c>
      <c r="D53" s="79" t="str">
        <f>IFERROR(tbl_ent_set[[#This Row],[preço unitário]]*tbl_ent_set[[#This Row],[Qtd]],"")</f>
        <v/>
      </c>
      <c r="E53" s="72"/>
      <c r="F53" s="78"/>
      <c r="G53" s="62"/>
      <c r="H53" s="58" t="str">
        <f>IFERROR(VLOOKUP(Tbl_ven_set[[#This Row],[Produto]],produtos,5,0),"")</f>
        <v/>
      </c>
      <c r="I53" s="59" t="str">
        <f>IFERROR(Tbl_ven_set[[#This Row],[preço unitário]]*Tbl_ven_set[[#This Row],[Qtd]],"")</f>
        <v/>
      </c>
      <c r="J53" s="72"/>
      <c r="K53" s="72"/>
      <c r="L53" s="72"/>
      <c r="M53" s="72"/>
    </row>
    <row r="54" spans="1:13" s="60" customFormat="1" x14ac:dyDescent="0.3">
      <c r="A54" s="78"/>
      <c r="B54" s="57"/>
      <c r="C54" s="58" t="str">
        <f>IFERROR(VLOOKUP(tbl_ent_set[[#This Row],[Produto]],produtos,3,0),"")</f>
        <v/>
      </c>
      <c r="D54" s="79" t="str">
        <f>IFERROR(tbl_ent_set[[#This Row],[preço unitário]]*tbl_ent_set[[#This Row],[Qtd]],"")</f>
        <v/>
      </c>
      <c r="E54" s="72"/>
      <c r="F54" s="78"/>
      <c r="G54" s="62"/>
      <c r="H54" s="58" t="str">
        <f>IFERROR(VLOOKUP(Tbl_ven_set[[#This Row],[Produto]],produtos,5,0),"")</f>
        <v/>
      </c>
      <c r="I54" s="59" t="str">
        <f>IFERROR(Tbl_ven_set[[#This Row],[preço unitário]]*Tbl_ven_set[[#This Row],[Qtd]],"")</f>
        <v/>
      </c>
      <c r="J54" s="72"/>
      <c r="K54" s="72"/>
      <c r="L54" s="72"/>
      <c r="M54" s="72"/>
    </row>
    <row r="55" spans="1:13" s="60" customFormat="1" x14ac:dyDescent="0.3">
      <c r="A55" s="78"/>
      <c r="B55" s="57"/>
      <c r="C55" s="58" t="str">
        <f>IFERROR(VLOOKUP(tbl_ent_set[[#This Row],[Produto]],produtos,3,0),"")</f>
        <v/>
      </c>
      <c r="D55" s="79" t="str">
        <f>IFERROR(tbl_ent_set[[#This Row],[preço unitário]]*tbl_ent_set[[#This Row],[Qtd]],"")</f>
        <v/>
      </c>
      <c r="E55" s="72"/>
      <c r="F55" s="78"/>
      <c r="G55" s="62"/>
      <c r="H55" s="58" t="str">
        <f>IFERROR(VLOOKUP(Tbl_ven_set[[#This Row],[Produto]],produtos,5,0),"")</f>
        <v/>
      </c>
      <c r="I55" s="59" t="str">
        <f>IFERROR(Tbl_ven_set[[#This Row],[preço unitário]]*Tbl_ven_set[[#This Row],[Qtd]],"")</f>
        <v/>
      </c>
      <c r="J55" s="72"/>
      <c r="K55" s="72"/>
      <c r="L55" s="72"/>
      <c r="M55" s="72"/>
    </row>
    <row r="56" spans="1:13" s="60" customFormat="1" x14ac:dyDescent="0.3">
      <c r="A56" s="78"/>
      <c r="B56" s="57"/>
      <c r="C56" s="58" t="str">
        <f>IFERROR(VLOOKUP(tbl_ent_set[[#This Row],[Produto]],produtos,3,0),"")</f>
        <v/>
      </c>
      <c r="D56" s="79" t="str">
        <f>IFERROR(tbl_ent_set[[#This Row],[preço unitário]]*tbl_ent_set[[#This Row],[Qtd]],"")</f>
        <v/>
      </c>
      <c r="E56" s="72"/>
      <c r="F56" s="78"/>
      <c r="G56" s="62"/>
      <c r="H56" s="58" t="str">
        <f>IFERROR(VLOOKUP(Tbl_ven_set[[#This Row],[Produto]],produtos,5,0),"")</f>
        <v/>
      </c>
      <c r="I56" s="59" t="str">
        <f>IFERROR(Tbl_ven_set[[#This Row],[preço unitário]]*Tbl_ven_set[[#This Row],[Qtd]],"")</f>
        <v/>
      </c>
      <c r="J56" s="72"/>
      <c r="K56" s="72"/>
      <c r="L56" s="72"/>
      <c r="M56" s="72"/>
    </row>
    <row r="57" spans="1:13" s="60" customFormat="1" x14ac:dyDescent="0.3">
      <c r="A57" s="78"/>
      <c r="B57" s="57"/>
      <c r="C57" s="58" t="str">
        <f>IFERROR(VLOOKUP(tbl_ent_set[[#This Row],[Produto]],produtos,3,0),"")</f>
        <v/>
      </c>
      <c r="D57" s="79" t="str">
        <f>IFERROR(tbl_ent_set[[#This Row],[preço unitário]]*tbl_ent_set[[#This Row],[Qtd]],"")</f>
        <v/>
      </c>
      <c r="E57" s="72"/>
      <c r="F57" s="78"/>
      <c r="G57" s="62"/>
      <c r="H57" s="58" t="str">
        <f>IFERROR(VLOOKUP(Tbl_ven_set[[#This Row],[Produto]],produtos,5,0),"")</f>
        <v/>
      </c>
      <c r="I57" s="59" t="str">
        <f>IFERROR(Tbl_ven_set[[#This Row],[preço unitário]]*Tbl_ven_set[[#This Row],[Qtd]],"")</f>
        <v/>
      </c>
      <c r="J57" s="72"/>
      <c r="K57" s="72"/>
      <c r="L57" s="72"/>
      <c r="M57" s="72"/>
    </row>
    <row r="58" spans="1:13" s="60" customFormat="1" x14ac:dyDescent="0.3">
      <c r="A58" s="78"/>
      <c r="B58" s="57"/>
      <c r="C58" s="58" t="str">
        <f>IFERROR(VLOOKUP(tbl_ent_set[[#This Row],[Produto]],produtos,3,0),"")</f>
        <v/>
      </c>
      <c r="D58" s="79" t="str">
        <f>IFERROR(tbl_ent_set[[#This Row],[preço unitário]]*tbl_ent_set[[#This Row],[Qtd]],"")</f>
        <v/>
      </c>
      <c r="E58" s="72"/>
      <c r="F58" s="78"/>
      <c r="G58" s="62"/>
      <c r="H58" s="58" t="str">
        <f>IFERROR(VLOOKUP(Tbl_ven_set[[#This Row],[Produto]],produtos,5,0),"")</f>
        <v/>
      </c>
      <c r="I58" s="59" t="str">
        <f>IFERROR(Tbl_ven_set[[#This Row],[preço unitário]]*Tbl_ven_set[[#This Row],[Qtd]],"")</f>
        <v/>
      </c>
      <c r="J58" s="72"/>
      <c r="K58" s="72"/>
      <c r="L58" s="72"/>
      <c r="M58" s="72"/>
    </row>
    <row r="59" spans="1:13" s="60" customFormat="1" x14ac:dyDescent="0.3">
      <c r="A59" s="78"/>
      <c r="B59" s="57"/>
      <c r="C59" s="58" t="str">
        <f>IFERROR(VLOOKUP(tbl_ent_set[[#This Row],[Produto]],produtos,3,0),"")</f>
        <v/>
      </c>
      <c r="D59" s="79" t="str">
        <f>IFERROR(tbl_ent_set[[#This Row],[preço unitário]]*tbl_ent_set[[#This Row],[Qtd]],"")</f>
        <v/>
      </c>
      <c r="E59" s="72"/>
      <c r="F59" s="78"/>
      <c r="G59" s="62"/>
      <c r="H59" s="58" t="str">
        <f>IFERROR(VLOOKUP(Tbl_ven_set[[#This Row],[Produto]],produtos,5,0),"")</f>
        <v/>
      </c>
      <c r="I59" s="59" t="str">
        <f>IFERROR(Tbl_ven_set[[#This Row],[preço unitário]]*Tbl_ven_set[[#This Row],[Qtd]],"")</f>
        <v/>
      </c>
      <c r="J59" s="72"/>
      <c r="K59" s="72"/>
      <c r="L59" s="72"/>
      <c r="M59" s="72"/>
    </row>
    <row r="60" spans="1:13" s="60" customFormat="1" x14ac:dyDescent="0.3">
      <c r="A60" s="78"/>
      <c r="B60" s="57"/>
      <c r="C60" s="58" t="str">
        <f>IFERROR(VLOOKUP(tbl_ent_set[[#This Row],[Produto]],produtos,3,0),"")</f>
        <v/>
      </c>
      <c r="D60" s="79" t="str">
        <f>IFERROR(tbl_ent_set[[#This Row],[preço unitário]]*tbl_ent_set[[#This Row],[Qtd]],"")</f>
        <v/>
      </c>
      <c r="E60" s="72"/>
      <c r="F60" s="78"/>
      <c r="G60" s="62"/>
      <c r="H60" s="58" t="str">
        <f>IFERROR(VLOOKUP(Tbl_ven_set[[#This Row],[Produto]],produtos,5,0),"")</f>
        <v/>
      </c>
      <c r="I60" s="59" t="str">
        <f>IFERROR(Tbl_ven_set[[#This Row],[preço unitário]]*Tbl_ven_set[[#This Row],[Qtd]],"")</f>
        <v/>
      </c>
      <c r="J60" s="72"/>
      <c r="K60" s="72"/>
      <c r="L60" s="72"/>
      <c r="M60" s="72"/>
    </row>
    <row r="61" spans="1:13" s="60" customFormat="1" x14ac:dyDescent="0.3">
      <c r="A61" s="78"/>
      <c r="B61" s="57"/>
      <c r="C61" s="58" t="str">
        <f>IFERROR(VLOOKUP(tbl_ent_set[[#This Row],[Produto]],produtos,3,0),"")</f>
        <v/>
      </c>
      <c r="D61" s="79" t="str">
        <f>IFERROR(tbl_ent_set[[#This Row],[preço unitário]]*tbl_ent_set[[#This Row],[Qtd]],"")</f>
        <v/>
      </c>
      <c r="E61" s="72"/>
      <c r="F61" s="78"/>
      <c r="G61" s="62"/>
      <c r="H61" s="58" t="str">
        <f>IFERROR(VLOOKUP(Tbl_ven_set[[#This Row],[Produto]],produtos,5,0),"")</f>
        <v/>
      </c>
      <c r="I61" s="59" t="str">
        <f>IFERROR(Tbl_ven_set[[#This Row],[preço unitário]]*Tbl_ven_set[[#This Row],[Qtd]],"")</f>
        <v/>
      </c>
      <c r="J61" s="72"/>
      <c r="K61" s="72"/>
      <c r="L61" s="72"/>
      <c r="M61" s="72"/>
    </row>
    <row r="62" spans="1:13" s="60" customFormat="1" x14ac:dyDescent="0.3">
      <c r="A62" s="78"/>
      <c r="B62" s="57"/>
      <c r="C62" s="58" t="str">
        <f>IFERROR(VLOOKUP(tbl_ent_set[[#This Row],[Produto]],produtos,3,0),"")</f>
        <v/>
      </c>
      <c r="D62" s="79" t="str">
        <f>IFERROR(tbl_ent_set[[#This Row],[preço unitário]]*tbl_ent_set[[#This Row],[Qtd]],"")</f>
        <v/>
      </c>
      <c r="E62" s="72"/>
      <c r="F62" s="78"/>
      <c r="G62" s="62"/>
      <c r="H62" s="58" t="str">
        <f>IFERROR(VLOOKUP(Tbl_ven_set[[#This Row],[Produto]],produtos,5,0),"")</f>
        <v/>
      </c>
      <c r="I62" s="59" t="str">
        <f>IFERROR(Tbl_ven_set[[#This Row],[preço unitário]]*Tbl_ven_set[[#This Row],[Qtd]],"")</f>
        <v/>
      </c>
      <c r="J62" s="72"/>
      <c r="K62" s="72"/>
      <c r="L62" s="72"/>
      <c r="M62" s="72"/>
    </row>
    <row r="63" spans="1:13" s="60" customFormat="1" x14ac:dyDescent="0.3">
      <c r="A63" s="78"/>
      <c r="B63" s="57"/>
      <c r="C63" s="58" t="str">
        <f>IFERROR(VLOOKUP(tbl_ent_set[[#This Row],[Produto]],produtos,3,0),"")</f>
        <v/>
      </c>
      <c r="D63" s="79" t="str">
        <f>IFERROR(tbl_ent_set[[#This Row],[preço unitário]]*tbl_ent_set[[#This Row],[Qtd]],"")</f>
        <v/>
      </c>
      <c r="E63" s="72"/>
      <c r="F63" s="78"/>
      <c r="G63" s="62"/>
      <c r="H63" s="58" t="str">
        <f>IFERROR(VLOOKUP(Tbl_ven_set[[#This Row],[Produto]],produtos,5,0),"")</f>
        <v/>
      </c>
      <c r="I63" s="59" t="str">
        <f>IFERROR(Tbl_ven_set[[#This Row],[preço unitário]]*Tbl_ven_set[[#This Row],[Qtd]],"")</f>
        <v/>
      </c>
      <c r="J63" s="72"/>
      <c r="K63" s="72"/>
      <c r="L63" s="72"/>
      <c r="M63" s="72"/>
    </row>
    <row r="64" spans="1:13" s="60" customFormat="1" x14ac:dyDescent="0.3">
      <c r="A64" s="78"/>
      <c r="B64" s="57"/>
      <c r="C64" s="58" t="str">
        <f>IFERROR(VLOOKUP(tbl_ent_set[[#This Row],[Produto]],produtos,3,0),"")</f>
        <v/>
      </c>
      <c r="D64" s="79" t="str">
        <f>IFERROR(tbl_ent_set[[#This Row],[preço unitário]]*tbl_ent_set[[#This Row],[Qtd]],"")</f>
        <v/>
      </c>
      <c r="E64" s="72"/>
      <c r="F64" s="78"/>
      <c r="G64" s="62"/>
      <c r="H64" s="58" t="str">
        <f>IFERROR(VLOOKUP(Tbl_ven_set[[#This Row],[Produto]],produtos,5,0),"")</f>
        <v/>
      </c>
      <c r="I64" s="59" t="str">
        <f>IFERROR(Tbl_ven_set[[#This Row],[preço unitário]]*Tbl_ven_set[[#This Row],[Qtd]],"")</f>
        <v/>
      </c>
      <c r="J64" s="72"/>
      <c r="K64" s="72"/>
      <c r="L64" s="72"/>
      <c r="M64" s="72"/>
    </row>
    <row r="65" spans="1:13" s="60" customFormat="1" x14ac:dyDescent="0.3">
      <c r="A65" s="78"/>
      <c r="B65" s="57"/>
      <c r="C65" s="58" t="str">
        <f>IFERROR(VLOOKUP(tbl_ent_set[[#This Row],[Produto]],produtos,3,0),"")</f>
        <v/>
      </c>
      <c r="D65" s="79" t="str">
        <f>IFERROR(tbl_ent_set[[#This Row],[preço unitário]]*tbl_ent_set[[#This Row],[Qtd]],"")</f>
        <v/>
      </c>
      <c r="E65" s="72"/>
      <c r="F65" s="78"/>
      <c r="G65" s="62"/>
      <c r="H65" s="58" t="str">
        <f>IFERROR(VLOOKUP(Tbl_ven_set[[#This Row],[Produto]],produtos,5,0),"")</f>
        <v/>
      </c>
      <c r="I65" s="59" t="str">
        <f>IFERROR(Tbl_ven_set[[#This Row],[preço unitário]]*Tbl_ven_set[[#This Row],[Qtd]],"")</f>
        <v/>
      </c>
      <c r="J65" s="72"/>
      <c r="K65" s="72"/>
      <c r="L65" s="72"/>
      <c r="M65" s="72"/>
    </row>
    <row r="66" spans="1:13" s="60" customFormat="1" x14ac:dyDescent="0.3">
      <c r="A66" s="78"/>
      <c r="B66" s="57"/>
      <c r="C66" s="58" t="str">
        <f>IFERROR(VLOOKUP(tbl_ent_set[[#This Row],[Produto]],produtos,3,0),"")</f>
        <v/>
      </c>
      <c r="D66" s="79" t="str">
        <f>IFERROR(tbl_ent_set[[#This Row],[preço unitário]]*tbl_ent_set[[#This Row],[Qtd]],"")</f>
        <v/>
      </c>
      <c r="E66" s="72"/>
      <c r="F66" s="78"/>
      <c r="G66" s="62"/>
      <c r="H66" s="58" t="str">
        <f>IFERROR(VLOOKUP(Tbl_ven_set[[#This Row],[Produto]],produtos,5,0),"")</f>
        <v/>
      </c>
      <c r="I66" s="59" t="str">
        <f>IFERROR(Tbl_ven_set[[#This Row],[preço unitário]]*Tbl_ven_set[[#This Row],[Qtd]],"")</f>
        <v/>
      </c>
      <c r="J66" s="72"/>
      <c r="K66" s="72"/>
      <c r="L66" s="72"/>
      <c r="M66" s="72"/>
    </row>
    <row r="67" spans="1:13" s="60" customFormat="1" x14ac:dyDescent="0.3">
      <c r="A67" s="78"/>
      <c r="B67" s="57"/>
      <c r="C67" s="58" t="str">
        <f>IFERROR(VLOOKUP(tbl_ent_set[[#This Row],[Produto]],produtos,3,0),"")</f>
        <v/>
      </c>
      <c r="D67" s="79" t="str">
        <f>IFERROR(tbl_ent_set[[#This Row],[preço unitário]]*tbl_ent_set[[#This Row],[Qtd]],"")</f>
        <v/>
      </c>
      <c r="E67" s="72"/>
      <c r="F67" s="78"/>
      <c r="G67" s="62"/>
      <c r="H67" s="58" t="str">
        <f>IFERROR(VLOOKUP(Tbl_ven_set[[#This Row],[Produto]],produtos,5,0),"")</f>
        <v/>
      </c>
      <c r="I67" s="59" t="str">
        <f>IFERROR(Tbl_ven_set[[#This Row],[preço unitário]]*Tbl_ven_set[[#This Row],[Qtd]],"")</f>
        <v/>
      </c>
      <c r="J67" s="72"/>
      <c r="K67" s="72"/>
      <c r="L67" s="72"/>
      <c r="M67" s="72"/>
    </row>
    <row r="68" spans="1:13" s="60" customFormat="1" x14ac:dyDescent="0.3">
      <c r="A68" s="78"/>
      <c r="B68" s="57"/>
      <c r="C68" s="58" t="str">
        <f>IFERROR(VLOOKUP(tbl_ent_set[[#This Row],[Produto]],produtos,3,0),"")</f>
        <v/>
      </c>
      <c r="D68" s="79" t="str">
        <f>IFERROR(tbl_ent_set[[#This Row],[preço unitário]]*tbl_ent_set[[#This Row],[Qtd]],"")</f>
        <v/>
      </c>
      <c r="E68" s="72"/>
      <c r="F68" s="78"/>
      <c r="G68" s="62"/>
      <c r="H68" s="58" t="str">
        <f>IFERROR(VLOOKUP(Tbl_ven_set[[#This Row],[Produto]],produtos,5,0),"")</f>
        <v/>
      </c>
      <c r="I68" s="59" t="str">
        <f>IFERROR(Tbl_ven_set[[#This Row],[preço unitário]]*Tbl_ven_set[[#This Row],[Qtd]],"")</f>
        <v/>
      </c>
      <c r="J68" s="72"/>
      <c r="K68" s="72"/>
      <c r="L68" s="72"/>
      <c r="M68" s="72"/>
    </row>
    <row r="69" spans="1:13" s="60" customFormat="1" x14ac:dyDescent="0.3">
      <c r="A69" s="78"/>
      <c r="B69" s="57"/>
      <c r="C69" s="58" t="str">
        <f>IFERROR(VLOOKUP(tbl_ent_set[[#This Row],[Produto]],produtos,3,0),"")</f>
        <v/>
      </c>
      <c r="D69" s="79" t="str">
        <f>IFERROR(tbl_ent_set[[#This Row],[preço unitário]]*tbl_ent_set[[#This Row],[Qtd]],"")</f>
        <v/>
      </c>
      <c r="E69" s="72"/>
      <c r="F69" s="78"/>
      <c r="G69" s="62"/>
      <c r="H69" s="58" t="str">
        <f>IFERROR(VLOOKUP(Tbl_ven_set[[#This Row],[Produto]],produtos,5,0),"")</f>
        <v/>
      </c>
      <c r="I69" s="59" t="str">
        <f>IFERROR(Tbl_ven_set[[#This Row],[preço unitário]]*Tbl_ven_set[[#This Row],[Qtd]],"")</f>
        <v/>
      </c>
      <c r="J69" s="72"/>
      <c r="K69" s="72"/>
      <c r="L69" s="72"/>
      <c r="M69" s="72"/>
    </row>
    <row r="70" spans="1:13" s="60" customFormat="1" x14ac:dyDescent="0.3">
      <c r="A70" s="78"/>
      <c r="B70" s="57"/>
      <c r="C70" s="58" t="str">
        <f>IFERROR(VLOOKUP(tbl_ent_set[[#This Row],[Produto]],produtos,3,0),"")</f>
        <v/>
      </c>
      <c r="D70" s="79" t="str">
        <f>IFERROR(tbl_ent_set[[#This Row],[preço unitário]]*tbl_ent_set[[#This Row],[Qtd]],"")</f>
        <v/>
      </c>
      <c r="E70" s="72"/>
      <c r="F70" s="78"/>
      <c r="G70" s="62"/>
      <c r="H70" s="58" t="str">
        <f>IFERROR(VLOOKUP(Tbl_ven_set[[#This Row],[Produto]],produtos,5,0),"")</f>
        <v/>
      </c>
      <c r="I70" s="59" t="str">
        <f>IFERROR(Tbl_ven_set[[#This Row],[preço unitário]]*Tbl_ven_set[[#This Row],[Qtd]],"")</f>
        <v/>
      </c>
      <c r="J70" s="72"/>
      <c r="K70" s="72"/>
      <c r="L70" s="72"/>
      <c r="M70" s="72"/>
    </row>
    <row r="71" spans="1:13" s="60" customFormat="1" x14ac:dyDescent="0.3">
      <c r="A71" s="78"/>
      <c r="B71" s="57"/>
      <c r="C71" s="58" t="str">
        <f>IFERROR(VLOOKUP(tbl_ent_set[[#This Row],[Produto]],produtos,3,0),"")</f>
        <v/>
      </c>
      <c r="D71" s="79" t="str">
        <f>IFERROR(tbl_ent_set[[#This Row],[preço unitário]]*tbl_ent_set[[#This Row],[Qtd]],"")</f>
        <v/>
      </c>
      <c r="E71" s="72"/>
      <c r="F71" s="78"/>
      <c r="G71" s="62"/>
      <c r="H71" s="58" t="str">
        <f>IFERROR(VLOOKUP(Tbl_ven_set[[#This Row],[Produto]],produtos,5,0),"")</f>
        <v/>
      </c>
      <c r="I71" s="59" t="str">
        <f>IFERROR(Tbl_ven_set[[#This Row],[preço unitário]]*Tbl_ven_set[[#This Row],[Qtd]],"")</f>
        <v/>
      </c>
      <c r="J71" s="72"/>
      <c r="K71" s="72"/>
      <c r="L71" s="72"/>
      <c r="M71" s="72"/>
    </row>
    <row r="72" spans="1:13" s="60" customFormat="1" x14ac:dyDescent="0.3">
      <c r="A72" s="78"/>
      <c r="B72" s="57"/>
      <c r="C72" s="58" t="str">
        <f>IFERROR(VLOOKUP(tbl_ent_set[[#This Row],[Produto]],produtos,3,0),"")</f>
        <v/>
      </c>
      <c r="D72" s="79" t="str">
        <f>IFERROR(tbl_ent_set[[#This Row],[preço unitário]]*tbl_ent_set[[#This Row],[Qtd]],"")</f>
        <v/>
      </c>
      <c r="E72" s="72"/>
      <c r="F72" s="78"/>
      <c r="G72" s="62"/>
      <c r="H72" s="58" t="str">
        <f>IFERROR(VLOOKUP(Tbl_ven_set[[#This Row],[Produto]],produtos,5,0),"")</f>
        <v/>
      </c>
      <c r="I72" s="59" t="str">
        <f>IFERROR(Tbl_ven_set[[#This Row],[preço unitário]]*Tbl_ven_set[[#This Row],[Qtd]],"")</f>
        <v/>
      </c>
      <c r="J72" s="72"/>
      <c r="K72" s="72"/>
      <c r="L72" s="72"/>
      <c r="M72" s="72"/>
    </row>
    <row r="73" spans="1:13" s="60" customFormat="1" x14ac:dyDescent="0.3">
      <c r="A73" s="78"/>
      <c r="B73" s="57"/>
      <c r="C73" s="58" t="str">
        <f>IFERROR(VLOOKUP(tbl_ent_set[[#This Row],[Produto]],produtos,3,0),"")</f>
        <v/>
      </c>
      <c r="D73" s="79" t="str">
        <f>IFERROR(tbl_ent_set[[#This Row],[preço unitário]]*tbl_ent_set[[#This Row],[Qtd]],"")</f>
        <v/>
      </c>
      <c r="E73" s="72"/>
      <c r="F73" s="78"/>
      <c r="G73" s="62"/>
      <c r="H73" s="58" t="str">
        <f>IFERROR(VLOOKUP(Tbl_ven_set[[#This Row],[Produto]],produtos,5,0),"")</f>
        <v/>
      </c>
      <c r="I73" s="59" t="str">
        <f>IFERROR(Tbl_ven_set[[#This Row],[preço unitário]]*Tbl_ven_set[[#This Row],[Qtd]],"")</f>
        <v/>
      </c>
      <c r="J73" s="72"/>
      <c r="K73" s="72"/>
      <c r="L73" s="72"/>
      <c r="M73" s="72"/>
    </row>
    <row r="74" spans="1:13" s="60" customFormat="1" x14ac:dyDescent="0.3">
      <c r="A74" s="78"/>
      <c r="B74" s="57"/>
      <c r="C74" s="58" t="str">
        <f>IFERROR(VLOOKUP(tbl_ent_set[[#This Row],[Produto]],produtos,3,0),"")</f>
        <v/>
      </c>
      <c r="D74" s="79" t="str">
        <f>IFERROR(tbl_ent_set[[#This Row],[preço unitário]]*tbl_ent_set[[#This Row],[Qtd]],"")</f>
        <v/>
      </c>
      <c r="E74" s="72"/>
      <c r="F74" s="78"/>
      <c r="G74" s="62"/>
      <c r="H74" s="58" t="str">
        <f>IFERROR(VLOOKUP(Tbl_ven_set[[#This Row],[Produto]],produtos,5,0),"")</f>
        <v/>
      </c>
      <c r="I74" s="59" t="str">
        <f>IFERROR(Tbl_ven_set[[#This Row],[preço unitário]]*Tbl_ven_set[[#This Row],[Qtd]],"")</f>
        <v/>
      </c>
      <c r="J74" s="72"/>
      <c r="K74" s="72"/>
      <c r="L74" s="72"/>
      <c r="M74" s="72"/>
    </row>
    <row r="75" spans="1:13" s="60" customFormat="1" x14ac:dyDescent="0.3">
      <c r="A75" s="78"/>
      <c r="B75" s="57"/>
      <c r="C75" s="58" t="str">
        <f>IFERROR(VLOOKUP(tbl_ent_set[[#This Row],[Produto]],produtos,3,0),"")</f>
        <v/>
      </c>
      <c r="D75" s="79" t="str">
        <f>IFERROR(tbl_ent_set[[#This Row],[preço unitário]]*tbl_ent_set[[#This Row],[Qtd]],"")</f>
        <v/>
      </c>
      <c r="E75" s="72"/>
      <c r="F75" s="78"/>
      <c r="G75" s="62"/>
      <c r="H75" s="58" t="str">
        <f>IFERROR(VLOOKUP(Tbl_ven_set[[#This Row],[Produto]],produtos,5,0),"")</f>
        <v/>
      </c>
      <c r="I75" s="59" t="str">
        <f>IFERROR(Tbl_ven_set[[#This Row],[preço unitário]]*Tbl_ven_set[[#This Row],[Qtd]],"")</f>
        <v/>
      </c>
      <c r="J75" s="72"/>
      <c r="K75" s="72"/>
      <c r="L75" s="72"/>
      <c r="M75" s="72"/>
    </row>
    <row r="76" spans="1:13" s="60" customFormat="1" x14ac:dyDescent="0.3">
      <c r="A76" s="78"/>
      <c r="B76" s="57"/>
      <c r="C76" s="58" t="str">
        <f>IFERROR(VLOOKUP(tbl_ent_set[[#This Row],[Produto]],produtos,3,0),"")</f>
        <v/>
      </c>
      <c r="D76" s="79" t="str">
        <f>IFERROR(tbl_ent_set[[#This Row],[preço unitário]]*tbl_ent_set[[#This Row],[Qtd]],"")</f>
        <v/>
      </c>
      <c r="E76" s="72"/>
      <c r="F76" s="78"/>
      <c r="G76" s="62"/>
      <c r="H76" s="58" t="str">
        <f>IFERROR(VLOOKUP(Tbl_ven_set[[#This Row],[Produto]],produtos,5,0),"")</f>
        <v/>
      </c>
      <c r="I76" s="59" t="str">
        <f>IFERROR(Tbl_ven_set[[#This Row],[preço unitário]]*Tbl_ven_set[[#This Row],[Qtd]],"")</f>
        <v/>
      </c>
      <c r="J76" s="72"/>
      <c r="K76" s="72"/>
      <c r="L76" s="72"/>
      <c r="M76" s="72"/>
    </row>
    <row r="77" spans="1:13" s="60" customFormat="1" x14ac:dyDescent="0.3">
      <c r="A77" s="78"/>
      <c r="B77" s="57"/>
      <c r="C77" s="58" t="str">
        <f>IFERROR(VLOOKUP(tbl_ent_set[[#This Row],[Produto]],produtos,3,0),"")</f>
        <v/>
      </c>
      <c r="D77" s="79" t="str">
        <f>IFERROR(tbl_ent_set[[#This Row],[preço unitário]]*tbl_ent_set[[#This Row],[Qtd]],"")</f>
        <v/>
      </c>
      <c r="E77" s="72"/>
      <c r="F77" s="78"/>
      <c r="G77" s="62"/>
      <c r="H77" s="58" t="str">
        <f>IFERROR(VLOOKUP(Tbl_ven_set[[#This Row],[Produto]],produtos,5,0),"")</f>
        <v/>
      </c>
      <c r="I77" s="59" t="str">
        <f>IFERROR(Tbl_ven_set[[#This Row],[preço unitário]]*Tbl_ven_set[[#This Row],[Qtd]],"")</f>
        <v/>
      </c>
      <c r="J77" s="72"/>
      <c r="K77" s="72"/>
      <c r="L77" s="72"/>
      <c r="M77" s="72"/>
    </row>
    <row r="78" spans="1:13" s="60" customFormat="1" x14ac:dyDescent="0.3">
      <c r="A78" s="78"/>
      <c r="B78" s="57"/>
      <c r="C78" s="58" t="str">
        <f>IFERROR(VLOOKUP(tbl_ent_set[[#This Row],[Produto]],produtos,3,0),"")</f>
        <v/>
      </c>
      <c r="D78" s="79" t="str">
        <f>IFERROR(tbl_ent_set[[#This Row],[preço unitário]]*tbl_ent_set[[#This Row],[Qtd]],"")</f>
        <v/>
      </c>
      <c r="E78" s="72"/>
      <c r="F78" s="78"/>
      <c r="G78" s="62"/>
      <c r="H78" s="58" t="str">
        <f>IFERROR(VLOOKUP(Tbl_ven_set[[#This Row],[Produto]],produtos,5,0),"")</f>
        <v/>
      </c>
      <c r="I78" s="59" t="str">
        <f>IFERROR(Tbl_ven_set[[#This Row],[preço unitário]]*Tbl_ven_set[[#This Row],[Qtd]],"")</f>
        <v/>
      </c>
      <c r="J78" s="72"/>
      <c r="K78" s="72"/>
      <c r="L78" s="72"/>
      <c r="M78" s="72"/>
    </row>
    <row r="79" spans="1:13" s="60" customFormat="1" x14ac:dyDescent="0.3">
      <c r="A79" s="78"/>
      <c r="B79" s="57"/>
      <c r="C79" s="58" t="str">
        <f>IFERROR(VLOOKUP(tbl_ent_set[[#This Row],[Produto]],produtos,3,0),"")</f>
        <v/>
      </c>
      <c r="D79" s="79" t="str">
        <f>IFERROR(tbl_ent_set[[#This Row],[preço unitário]]*tbl_ent_set[[#This Row],[Qtd]],"")</f>
        <v/>
      </c>
      <c r="E79" s="72"/>
      <c r="F79" s="78"/>
      <c r="G79" s="62"/>
      <c r="H79" s="58" t="str">
        <f>IFERROR(VLOOKUP(Tbl_ven_set[[#This Row],[Produto]],produtos,5,0),"")</f>
        <v/>
      </c>
      <c r="I79" s="59" t="str">
        <f>IFERROR(Tbl_ven_set[[#This Row],[preço unitário]]*Tbl_ven_set[[#This Row],[Qtd]],"")</f>
        <v/>
      </c>
      <c r="J79" s="72"/>
      <c r="K79" s="72"/>
      <c r="L79" s="72"/>
      <c r="M79" s="72"/>
    </row>
    <row r="80" spans="1:13" s="60" customFormat="1" x14ac:dyDescent="0.3">
      <c r="A80" s="78"/>
      <c r="B80" s="57"/>
      <c r="C80" s="58" t="str">
        <f>IFERROR(VLOOKUP(tbl_ent_set[[#This Row],[Produto]],produtos,3,0),"")</f>
        <v/>
      </c>
      <c r="D80" s="79" t="str">
        <f>IFERROR(tbl_ent_set[[#This Row],[preço unitário]]*tbl_ent_set[[#This Row],[Qtd]],"")</f>
        <v/>
      </c>
      <c r="E80" s="72"/>
      <c r="F80" s="78"/>
      <c r="G80" s="62"/>
      <c r="H80" s="58" t="str">
        <f>IFERROR(VLOOKUP(Tbl_ven_set[[#This Row],[Produto]],produtos,5,0),"")</f>
        <v/>
      </c>
      <c r="I80" s="59" t="str">
        <f>IFERROR(Tbl_ven_set[[#This Row],[preço unitário]]*Tbl_ven_set[[#This Row],[Qtd]],"")</f>
        <v/>
      </c>
      <c r="J80" s="72"/>
      <c r="K80" s="72"/>
      <c r="L80" s="72"/>
      <c r="M80" s="72"/>
    </row>
    <row r="81" spans="1:13" s="60" customFormat="1" x14ac:dyDescent="0.3">
      <c r="A81" s="78"/>
      <c r="B81" s="57"/>
      <c r="C81" s="58" t="str">
        <f>IFERROR(VLOOKUP(tbl_ent_set[[#This Row],[Produto]],produtos,3,0),"")</f>
        <v/>
      </c>
      <c r="D81" s="79" t="str">
        <f>IFERROR(tbl_ent_set[[#This Row],[preço unitário]]*tbl_ent_set[[#This Row],[Qtd]],"")</f>
        <v/>
      </c>
      <c r="E81" s="72"/>
      <c r="F81" s="78"/>
      <c r="G81" s="62"/>
      <c r="H81" s="58" t="str">
        <f>IFERROR(VLOOKUP(Tbl_ven_set[[#This Row],[Produto]],produtos,5,0),"")</f>
        <v/>
      </c>
      <c r="I81" s="59" t="str">
        <f>IFERROR(Tbl_ven_set[[#This Row],[preço unitário]]*Tbl_ven_set[[#This Row],[Qtd]],"")</f>
        <v/>
      </c>
      <c r="J81" s="72"/>
      <c r="K81" s="72"/>
      <c r="L81" s="72"/>
      <c r="M81" s="72"/>
    </row>
    <row r="82" spans="1:13" s="60" customFormat="1" x14ac:dyDescent="0.3">
      <c r="A82" s="78"/>
      <c r="B82" s="57"/>
      <c r="C82" s="58" t="str">
        <f>IFERROR(VLOOKUP(tbl_ent_set[[#This Row],[Produto]],produtos,3,0),"")</f>
        <v/>
      </c>
      <c r="D82" s="79" t="str">
        <f>IFERROR(tbl_ent_set[[#This Row],[preço unitário]]*tbl_ent_set[[#This Row],[Qtd]],"")</f>
        <v/>
      </c>
      <c r="E82" s="72"/>
      <c r="F82" s="78"/>
      <c r="G82" s="62"/>
      <c r="H82" s="58" t="str">
        <f>IFERROR(VLOOKUP(Tbl_ven_set[[#This Row],[Produto]],produtos,5,0),"")</f>
        <v/>
      </c>
      <c r="I82" s="59" t="str">
        <f>IFERROR(Tbl_ven_set[[#This Row],[preço unitário]]*Tbl_ven_set[[#This Row],[Qtd]],"")</f>
        <v/>
      </c>
      <c r="J82" s="72"/>
      <c r="K82" s="72"/>
      <c r="L82" s="72"/>
      <c r="M82" s="72"/>
    </row>
    <row r="83" spans="1:13" s="60" customFormat="1" x14ac:dyDescent="0.3">
      <c r="A83" s="78"/>
      <c r="B83" s="57"/>
      <c r="C83" s="58" t="str">
        <f>IFERROR(VLOOKUP(tbl_ent_set[[#This Row],[Produto]],produtos,3,0),"")</f>
        <v/>
      </c>
      <c r="D83" s="79" t="str">
        <f>IFERROR(tbl_ent_set[[#This Row],[preço unitário]]*tbl_ent_set[[#This Row],[Qtd]],"")</f>
        <v/>
      </c>
      <c r="E83" s="72"/>
      <c r="F83" s="78"/>
      <c r="G83" s="62"/>
      <c r="H83" s="58" t="str">
        <f>IFERROR(VLOOKUP(Tbl_ven_set[[#This Row],[Produto]],produtos,5,0),"")</f>
        <v/>
      </c>
      <c r="I83" s="59" t="str">
        <f>IFERROR(Tbl_ven_set[[#This Row],[preço unitário]]*Tbl_ven_set[[#This Row],[Qtd]],"")</f>
        <v/>
      </c>
      <c r="J83" s="72"/>
      <c r="K83" s="72"/>
      <c r="L83" s="72"/>
      <c r="M83" s="72"/>
    </row>
    <row r="84" spans="1:13" s="60" customFormat="1" x14ac:dyDescent="0.3">
      <c r="A84" s="78"/>
      <c r="B84" s="57"/>
      <c r="C84" s="58" t="str">
        <f>IFERROR(VLOOKUP(tbl_ent_set[[#This Row],[Produto]],produtos,3,0),"")</f>
        <v/>
      </c>
      <c r="D84" s="79" t="str">
        <f>IFERROR(tbl_ent_set[[#This Row],[preço unitário]]*tbl_ent_set[[#This Row],[Qtd]],"")</f>
        <v/>
      </c>
      <c r="E84" s="72"/>
      <c r="F84" s="78"/>
      <c r="G84" s="62"/>
      <c r="H84" s="58" t="str">
        <f>IFERROR(VLOOKUP(Tbl_ven_set[[#This Row],[Produto]],produtos,5,0),"")</f>
        <v/>
      </c>
      <c r="I84" s="59" t="str">
        <f>IFERROR(Tbl_ven_set[[#This Row],[preço unitário]]*Tbl_ven_set[[#This Row],[Qtd]],"")</f>
        <v/>
      </c>
      <c r="J84" s="72"/>
      <c r="K84" s="72"/>
      <c r="L84" s="72"/>
      <c r="M84" s="72"/>
    </row>
    <row r="85" spans="1:13" s="60" customFormat="1" x14ac:dyDescent="0.3">
      <c r="A85" s="78"/>
      <c r="B85" s="57"/>
      <c r="C85" s="58" t="str">
        <f>IFERROR(VLOOKUP(tbl_ent_set[[#This Row],[Produto]],produtos,3,0),"")</f>
        <v/>
      </c>
      <c r="D85" s="79" t="str">
        <f>IFERROR(tbl_ent_set[[#This Row],[preço unitário]]*tbl_ent_set[[#This Row],[Qtd]],"")</f>
        <v/>
      </c>
      <c r="E85" s="72"/>
      <c r="F85" s="78"/>
      <c r="G85" s="62"/>
      <c r="H85" s="58" t="str">
        <f>IFERROR(VLOOKUP(Tbl_ven_set[[#This Row],[Produto]],produtos,5,0),"")</f>
        <v/>
      </c>
      <c r="I85" s="59" t="str">
        <f>IFERROR(Tbl_ven_set[[#This Row],[preço unitário]]*Tbl_ven_set[[#This Row],[Qtd]],"")</f>
        <v/>
      </c>
      <c r="J85" s="72"/>
      <c r="K85" s="72"/>
      <c r="L85" s="72"/>
      <c r="M85" s="72"/>
    </row>
    <row r="86" spans="1:13" s="60" customFormat="1" x14ac:dyDescent="0.3">
      <c r="A86" s="78"/>
      <c r="B86" s="57"/>
      <c r="C86" s="58" t="str">
        <f>IFERROR(VLOOKUP(tbl_ent_set[[#This Row],[Produto]],produtos,3,0),"")</f>
        <v/>
      </c>
      <c r="D86" s="79" t="str">
        <f>IFERROR(tbl_ent_set[[#This Row],[preço unitário]]*tbl_ent_set[[#This Row],[Qtd]],"")</f>
        <v/>
      </c>
      <c r="E86" s="72"/>
      <c r="F86" s="78"/>
      <c r="G86" s="62"/>
      <c r="H86" s="58" t="str">
        <f>IFERROR(VLOOKUP(Tbl_ven_set[[#This Row],[Produto]],produtos,5,0),"")</f>
        <v/>
      </c>
      <c r="I86" s="59" t="str">
        <f>IFERROR(Tbl_ven_set[[#This Row],[preço unitário]]*Tbl_ven_set[[#This Row],[Qtd]],"")</f>
        <v/>
      </c>
      <c r="J86" s="72"/>
      <c r="K86" s="72"/>
      <c r="L86" s="72"/>
      <c r="M86" s="72"/>
    </row>
    <row r="87" spans="1:13" s="60" customFormat="1" x14ac:dyDescent="0.3">
      <c r="A87" s="78"/>
      <c r="B87" s="57"/>
      <c r="C87" s="58" t="str">
        <f>IFERROR(VLOOKUP(tbl_ent_set[[#This Row],[Produto]],produtos,3,0),"")</f>
        <v/>
      </c>
      <c r="D87" s="79" t="str">
        <f>IFERROR(tbl_ent_set[[#This Row],[preço unitário]]*tbl_ent_set[[#This Row],[Qtd]],"")</f>
        <v/>
      </c>
      <c r="E87" s="72"/>
      <c r="F87" s="78"/>
      <c r="G87" s="62"/>
      <c r="H87" s="58" t="str">
        <f>IFERROR(VLOOKUP(Tbl_ven_set[[#This Row],[Produto]],produtos,5,0),"")</f>
        <v/>
      </c>
      <c r="I87" s="59" t="str">
        <f>IFERROR(Tbl_ven_set[[#This Row],[preço unitário]]*Tbl_ven_set[[#This Row],[Qtd]],"")</f>
        <v/>
      </c>
      <c r="J87" s="72"/>
      <c r="K87" s="72"/>
      <c r="L87" s="72"/>
      <c r="M87" s="72"/>
    </row>
    <row r="88" spans="1:13" s="60" customFormat="1" x14ac:dyDescent="0.3">
      <c r="A88" s="78"/>
      <c r="B88" s="57"/>
      <c r="C88" s="58" t="str">
        <f>IFERROR(VLOOKUP(tbl_ent_set[[#This Row],[Produto]],produtos,3,0),"")</f>
        <v/>
      </c>
      <c r="D88" s="79" t="str">
        <f>IFERROR(tbl_ent_set[[#This Row],[preço unitário]]*tbl_ent_set[[#This Row],[Qtd]],"")</f>
        <v/>
      </c>
      <c r="E88" s="72"/>
      <c r="F88" s="78"/>
      <c r="G88" s="62"/>
      <c r="H88" s="58" t="str">
        <f>IFERROR(VLOOKUP(Tbl_ven_set[[#This Row],[Produto]],produtos,5,0),"")</f>
        <v/>
      </c>
      <c r="I88" s="59" t="str">
        <f>IFERROR(Tbl_ven_set[[#This Row],[preço unitário]]*Tbl_ven_set[[#This Row],[Qtd]],"")</f>
        <v/>
      </c>
      <c r="J88" s="72"/>
      <c r="K88" s="72"/>
      <c r="L88" s="72"/>
      <c r="M88" s="72"/>
    </row>
    <row r="89" spans="1:13" s="60" customFormat="1" x14ac:dyDescent="0.3">
      <c r="A89" s="78"/>
      <c r="B89" s="57"/>
      <c r="C89" s="58" t="str">
        <f>IFERROR(VLOOKUP(tbl_ent_set[[#This Row],[Produto]],produtos,3,0),"")</f>
        <v/>
      </c>
      <c r="D89" s="79" t="str">
        <f>IFERROR(tbl_ent_set[[#This Row],[preço unitário]]*tbl_ent_set[[#This Row],[Qtd]],"")</f>
        <v/>
      </c>
      <c r="E89" s="72"/>
      <c r="F89" s="78"/>
      <c r="G89" s="62"/>
      <c r="H89" s="58" t="str">
        <f>IFERROR(VLOOKUP(Tbl_ven_set[[#This Row],[Produto]],produtos,5,0),"")</f>
        <v/>
      </c>
      <c r="I89" s="59" t="str">
        <f>IFERROR(Tbl_ven_set[[#This Row],[preço unitário]]*Tbl_ven_set[[#This Row],[Qtd]],"")</f>
        <v/>
      </c>
      <c r="J89" s="72"/>
      <c r="K89" s="72"/>
      <c r="L89" s="72"/>
      <c r="M89" s="72"/>
    </row>
    <row r="90" spans="1:13" s="60" customFormat="1" x14ac:dyDescent="0.3">
      <c r="A90" s="78"/>
      <c r="B90" s="57"/>
      <c r="C90" s="58" t="str">
        <f>IFERROR(VLOOKUP(tbl_ent_set[[#This Row],[Produto]],produtos,3,0),"")</f>
        <v/>
      </c>
      <c r="D90" s="79" t="str">
        <f>IFERROR(tbl_ent_set[[#This Row],[preço unitário]]*tbl_ent_set[[#This Row],[Qtd]],"")</f>
        <v/>
      </c>
      <c r="E90" s="72"/>
      <c r="F90" s="78"/>
      <c r="G90" s="62"/>
      <c r="H90" s="58" t="str">
        <f>IFERROR(VLOOKUP(Tbl_ven_set[[#This Row],[Produto]],produtos,5,0),"")</f>
        <v/>
      </c>
      <c r="I90" s="59" t="str">
        <f>IFERROR(Tbl_ven_set[[#This Row],[preço unitário]]*Tbl_ven_set[[#This Row],[Qtd]],"")</f>
        <v/>
      </c>
      <c r="J90" s="72"/>
      <c r="K90" s="72"/>
      <c r="L90" s="72"/>
      <c r="M90" s="72"/>
    </row>
    <row r="91" spans="1:13" s="60" customFormat="1" x14ac:dyDescent="0.3">
      <c r="A91" s="78"/>
      <c r="B91" s="57"/>
      <c r="C91" s="58" t="str">
        <f>IFERROR(VLOOKUP(tbl_ent_set[[#This Row],[Produto]],produtos,3,0),"")</f>
        <v/>
      </c>
      <c r="D91" s="79" t="str">
        <f>IFERROR(tbl_ent_set[[#This Row],[preço unitário]]*tbl_ent_set[[#This Row],[Qtd]],"")</f>
        <v/>
      </c>
      <c r="E91" s="72"/>
      <c r="F91" s="78"/>
      <c r="G91" s="62"/>
      <c r="H91" s="58" t="str">
        <f>IFERROR(VLOOKUP(Tbl_ven_set[[#This Row],[Produto]],produtos,5,0),"")</f>
        <v/>
      </c>
      <c r="I91" s="59" t="str">
        <f>IFERROR(Tbl_ven_set[[#This Row],[preço unitário]]*Tbl_ven_set[[#This Row],[Qtd]],"")</f>
        <v/>
      </c>
      <c r="J91" s="72"/>
      <c r="K91" s="72"/>
      <c r="L91" s="72"/>
      <c r="M91" s="72"/>
    </row>
    <row r="92" spans="1:13" s="60" customFormat="1" x14ac:dyDescent="0.3">
      <c r="A92" s="78"/>
      <c r="B92" s="57"/>
      <c r="C92" s="58" t="str">
        <f>IFERROR(VLOOKUP(tbl_ent_set[[#This Row],[Produto]],produtos,3,0),"")</f>
        <v/>
      </c>
      <c r="D92" s="79" t="str">
        <f>IFERROR(tbl_ent_set[[#This Row],[preço unitário]]*tbl_ent_set[[#This Row],[Qtd]],"")</f>
        <v/>
      </c>
      <c r="E92" s="72"/>
      <c r="F92" s="78"/>
      <c r="G92" s="62"/>
      <c r="H92" s="58" t="str">
        <f>IFERROR(VLOOKUP(Tbl_ven_set[[#This Row],[Produto]],produtos,5,0),"")</f>
        <v/>
      </c>
      <c r="I92" s="59" t="str">
        <f>IFERROR(Tbl_ven_set[[#This Row],[preço unitário]]*Tbl_ven_set[[#This Row],[Qtd]],"")</f>
        <v/>
      </c>
      <c r="J92" s="72"/>
      <c r="K92" s="72"/>
      <c r="L92" s="72"/>
      <c r="M92" s="72"/>
    </row>
    <row r="93" spans="1:13" s="60" customFormat="1" x14ac:dyDescent="0.3">
      <c r="A93" s="78"/>
      <c r="B93" s="57"/>
      <c r="C93" s="58" t="str">
        <f>IFERROR(VLOOKUP(tbl_ent_set[[#This Row],[Produto]],produtos,3,0),"")</f>
        <v/>
      </c>
      <c r="D93" s="79" t="str">
        <f>IFERROR(tbl_ent_set[[#This Row],[preço unitário]]*tbl_ent_set[[#This Row],[Qtd]],"")</f>
        <v/>
      </c>
      <c r="E93" s="72"/>
      <c r="F93" s="78"/>
      <c r="G93" s="62"/>
      <c r="H93" s="58" t="str">
        <f>IFERROR(VLOOKUP(Tbl_ven_set[[#This Row],[Produto]],produtos,5,0),"")</f>
        <v/>
      </c>
      <c r="I93" s="59" t="str">
        <f>IFERROR(Tbl_ven_set[[#This Row],[preço unitário]]*Tbl_ven_set[[#This Row],[Qtd]],"")</f>
        <v/>
      </c>
      <c r="J93" s="72"/>
      <c r="K93" s="72"/>
      <c r="L93" s="72"/>
      <c r="M93" s="72"/>
    </row>
    <row r="94" spans="1:13" s="60" customFormat="1" x14ac:dyDescent="0.3">
      <c r="A94" s="78"/>
      <c r="B94" s="57"/>
      <c r="C94" s="58" t="str">
        <f>IFERROR(VLOOKUP(tbl_ent_set[[#This Row],[Produto]],produtos,3,0),"")</f>
        <v/>
      </c>
      <c r="D94" s="79" t="str">
        <f>IFERROR(tbl_ent_set[[#This Row],[preço unitário]]*tbl_ent_set[[#This Row],[Qtd]],"")</f>
        <v/>
      </c>
      <c r="E94" s="72"/>
      <c r="F94" s="78"/>
      <c r="G94" s="62"/>
      <c r="H94" s="58" t="str">
        <f>IFERROR(VLOOKUP(Tbl_ven_set[[#This Row],[Produto]],produtos,5,0),"")</f>
        <v/>
      </c>
      <c r="I94" s="59" t="str">
        <f>IFERROR(Tbl_ven_set[[#This Row],[preço unitário]]*Tbl_ven_set[[#This Row],[Qtd]],"")</f>
        <v/>
      </c>
      <c r="J94" s="72"/>
      <c r="K94" s="72"/>
      <c r="L94" s="72"/>
      <c r="M94" s="72"/>
    </row>
    <row r="95" spans="1:13" s="60" customFormat="1" x14ac:dyDescent="0.3">
      <c r="A95" s="78"/>
      <c r="B95" s="57"/>
      <c r="C95" s="58" t="str">
        <f>IFERROR(VLOOKUP(tbl_ent_set[[#This Row],[Produto]],produtos,3,0),"")</f>
        <v/>
      </c>
      <c r="D95" s="79" t="str">
        <f>IFERROR(tbl_ent_set[[#This Row],[preço unitário]]*tbl_ent_set[[#This Row],[Qtd]],"")</f>
        <v/>
      </c>
      <c r="E95" s="72"/>
      <c r="F95" s="78"/>
      <c r="G95" s="62"/>
      <c r="H95" s="58" t="str">
        <f>IFERROR(VLOOKUP(Tbl_ven_set[[#This Row],[Produto]],produtos,5,0),"")</f>
        <v/>
      </c>
      <c r="I95" s="59" t="str">
        <f>IFERROR(Tbl_ven_set[[#This Row],[preço unitário]]*Tbl_ven_set[[#This Row],[Qtd]],"")</f>
        <v/>
      </c>
      <c r="J95" s="72"/>
      <c r="K95" s="72"/>
      <c r="L95" s="72"/>
      <c r="M95" s="72"/>
    </row>
    <row r="96" spans="1:13" s="60" customFormat="1" x14ac:dyDescent="0.3">
      <c r="A96" s="78"/>
      <c r="B96" s="57"/>
      <c r="C96" s="58" t="str">
        <f>IFERROR(VLOOKUP(tbl_ent_set[[#This Row],[Produto]],produtos,3,0),"")</f>
        <v/>
      </c>
      <c r="D96" s="79" t="str">
        <f>IFERROR(tbl_ent_set[[#This Row],[preço unitário]]*tbl_ent_set[[#This Row],[Qtd]],"")</f>
        <v/>
      </c>
      <c r="E96" s="72"/>
      <c r="F96" s="78"/>
      <c r="G96" s="62"/>
      <c r="H96" s="58" t="str">
        <f>IFERROR(VLOOKUP(Tbl_ven_set[[#This Row],[Produto]],produtos,5,0),"")</f>
        <v/>
      </c>
      <c r="I96" s="59" t="str">
        <f>IFERROR(Tbl_ven_set[[#This Row],[preço unitário]]*Tbl_ven_set[[#This Row],[Qtd]],"")</f>
        <v/>
      </c>
      <c r="J96" s="72"/>
      <c r="K96" s="72"/>
      <c r="L96" s="72"/>
      <c r="M96" s="72"/>
    </row>
    <row r="97" spans="1:13" s="60" customFormat="1" x14ac:dyDescent="0.3">
      <c r="A97" s="78"/>
      <c r="B97" s="57"/>
      <c r="C97" s="58" t="str">
        <f>IFERROR(VLOOKUP(tbl_ent_set[[#This Row],[Produto]],produtos,3,0),"")</f>
        <v/>
      </c>
      <c r="D97" s="79" t="str">
        <f>IFERROR(tbl_ent_set[[#This Row],[preço unitário]]*tbl_ent_set[[#This Row],[Qtd]],"")</f>
        <v/>
      </c>
      <c r="E97" s="72"/>
      <c r="F97" s="78"/>
      <c r="G97" s="62"/>
      <c r="H97" s="58" t="str">
        <f>IFERROR(VLOOKUP(Tbl_ven_set[[#This Row],[Produto]],produtos,5,0),"")</f>
        <v/>
      </c>
      <c r="I97" s="59" t="str">
        <f>IFERROR(Tbl_ven_set[[#This Row],[preço unitário]]*Tbl_ven_set[[#This Row],[Qtd]],"")</f>
        <v/>
      </c>
      <c r="J97" s="72"/>
      <c r="K97" s="72"/>
      <c r="L97" s="72"/>
      <c r="M97" s="72"/>
    </row>
    <row r="98" spans="1:13" s="60" customFormat="1" x14ac:dyDescent="0.3">
      <c r="A98" s="78"/>
      <c r="B98" s="57"/>
      <c r="C98" s="58" t="str">
        <f>IFERROR(VLOOKUP(tbl_ent_set[[#This Row],[Produto]],produtos,3,0),"")</f>
        <v/>
      </c>
      <c r="D98" s="79" t="str">
        <f>IFERROR(tbl_ent_set[[#This Row],[preço unitário]]*tbl_ent_set[[#This Row],[Qtd]],"")</f>
        <v/>
      </c>
      <c r="E98" s="72"/>
      <c r="F98" s="78"/>
      <c r="G98" s="62"/>
      <c r="H98" s="58" t="str">
        <f>IFERROR(VLOOKUP(Tbl_ven_set[[#This Row],[Produto]],produtos,5,0),"")</f>
        <v/>
      </c>
      <c r="I98" s="59" t="str">
        <f>IFERROR(Tbl_ven_set[[#This Row],[preço unitário]]*Tbl_ven_set[[#This Row],[Qtd]],"")</f>
        <v/>
      </c>
      <c r="J98" s="72"/>
      <c r="K98" s="72"/>
      <c r="L98" s="72"/>
      <c r="M98" s="72"/>
    </row>
    <row r="99" spans="1:13" s="60" customFormat="1" x14ac:dyDescent="0.3">
      <c r="A99" s="78"/>
      <c r="B99" s="57"/>
      <c r="C99" s="58" t="str">
        <f>IFERROR(VLOOKUP(tbl_ent_set[[#This Row],[Produto]],produtos,3,0),"")</f>
        <v/>
      </c>
      <c r="D99" s="79" t="str">
        <f>IFERROR(tbl_ent_set[[#This Row],[preço unitário]]*tbl_ent_set[[#This Row],[Qtd]],"")</f>
        <v/>
      </c>
      <c r="E99" s="72"/>
      <c r="F99" s="78"/>
      <c r="G99" s="62"/>
      <c r="H99" s="58" t="str">
        <f>IFERROR(VLOOKUP(Tbl_ven_set[[#This Row],[Produto]],produtos,5,0),"")</f>
        <v/>
      </c>
      <c r="I99" s="59" t="str">
        <f>IFERROR(Tbl_ven_set[[#This Row],[preço unitário]]*Tbl_ven_set[[#This Row],[Qtd]],"")</f>
        <v/>
      </c>
      <c r="J99" s="72"/>
      <c r="K99" s="72"/>
      <c r="L99" s="72"/>
      <c r="M99" s="72"/>
    </row>
    <row r="100" spans="1:13" s="60" customFormat="1" x14ac:dyDescent="0.3">
      <c r="A100" s="78"/>
      <c r="B100" s="57"/>
      <c r="C100" s="58" t="str">
        <f>IFERROR(VLOOKUP(tbl_ent_set[[#This Row],[Produto]],produtos,3,0),"")</f>
        <v/>
      </c>
      <c r="D100" s="79" t="str">
        <f>IFERROR(tbl_ent_set[[#This Row],[preço unitário]]*tbl_ent_set[[#This Row],[Qtd]],"")</f>
        <v/>
      </c>
      <c r="E100" s="72"/>
      <c r="F100" s="78"/>
      <c r="G100" s="62"/>
      <c r="H100" s="58" t="str">
        <f>IFERROR(VLOOKUP(Tbl_ven_set[[#This Row],[Produto]],produtos,5,0),"")</f>
        <v/>
      </c>
      <c r="I100" s="59" t="str">
        <f>IFERROR(Tbl_ven_set[[#This Row],[preço unitário]]*Tbl_ven_set[[#This Row],[Qtd]],"")</f>
        <v/>
      </c>
      <c r="J100" s="72"/>
      <c r="K100" s="72"/>
      <c r="L100" s="72"/>
      <c r="M100" s="72"/>
    </row>
    <row r="101" spans="1:13" s="60" customFormat="1" x14ac:dyDescent="0.3">
      <c r="A101" s="78"/>
      <c r="B101" s="57"/>
      <c r="C101" s="58" t="str">
        <f>IFERROR(VLOOKUP(tbl_ent_set[[#This Row],[Produto]],produtos,3,0),"")</f>
        <v/>
      </c>
      <c r="D101" s="79" t="str">
        <f>IFERROR(tbl_ent_set[[#This Row],[preço unitário]]*tbl_ent_set[[#This Row],[Qtd]],"")</f>
        <v/>
      </c>
      <c r="E101" s="72"/>
      <c r="F101" s="78"/>
      <c r="G101" s="62"/>
      <c r="H101" s="58" t="str">
        <f>IFERROR(VLOOKUP(Tbl_ven_set[[#This Row],[Produto]],produtos,5,0),"")</f>
        <v/>
      </c>
      <c r="I101" s="59" t="str">
        <f>IFERROR(Tbl_ven_set[[#This Row],[preço unitário]]*Tbl_ven_set[[#This Row],[Qtd]],"")</f>
        <v/>
      </c>
      <c r="J101" s="72"/>
      <c r="K101" s="72"/>
      <c r="L101" s="72"/>
      <c r="M101" s="72"/>
    </row>
    <row r="102" spans="1:13" s="60" customFormat="1" x14ac:dyDescent="0.3">
      <c r="A102" s="78"/>
      <c r="B102" s="57"/>
      <c r="C102" s="58" t="str">
        <f>IFERROR(VLOOKUP(tbl_ent_set[[#This Row],[Produto]],produtos,3,0),"")</f>
        <v/>
      </c>
      <c r="D102" s="79" t="str">
        <f>IFERROR(tbl_ent_set[[#This Row],[preço unitário]]*tbl_ent_set[[#This Row],[Qtd]],"")</f>
        <v/>
      </c>
      <c r="E102" s="72"/>
      <c r="F102" s="78"/>
      <c r="G102" s="62"/>
      <c r="H102" s="58" t="str">
        <f>IFERROR(VLOOKUP(Tbl_ven_set[[#This Row],[Produto]],produtos,5,0),"")</f>
        <v/>
      </c>
      <c r="I102" s="59" t="str">
        <f>IFERROR(Tbl_ven_set[[#This Row],[preço unitário]]*Tbl_ven_set[[#This Row],[Qtd]],"")</f>
        <v/>
      </c>
      <c r="J102" s="72"/>
      <c r="K102" s="72"/>
      <c r="L102" s="72"/>
      <c r="M102" s="72"/>
    </row>
    <row r="103" spans="1:13" s="60" customFormat="1" x14ac:dyDescent="0.3">
      <c r="A103" s="78"/>
      <c r="B103" s="57"/>
      <c r="C103" s="58" t="str">
        <f>IFERROR(VLOOKUP(tbl_ent_set[[#This Row],[Produto]],produtos,3,0),"")</f>
        <v/>
      </c>
      <c r="D103" s="79" t="str">
        <f>IFERROR(tbl_ent_set[[#This Row],[preço unitário]]*tbl_ent_set[[#This Row],[Qtd]],"")</f>
        <v/>
      </c>
      <c r="E103" s="72"/>
      <c r="F103" s="78"/>
      <c r="G103" s="62"/>
      <c r="H103" s="58" t="str">
        <f>IFERROR(VLOOKUP(Tbl_ven_set[[#This Row],[Produto]],produtos,5,0),"")</f>
        <v/>
      </c>
      <c r="I103" s="59" t="str">
        <f>IFERROR(Tbl_ven_set[[#This Row],[preço unitário]]*Tbl_ven_set[[#This Row],[Qtd]],"")</f>
        <v/>
      </c>
      <c r="J103" s="72"/>
      <c r="K103" s="72"/>
      <c r="L103" s="72"/>
      <c r="M103" s="72"/>
    </row>
    <row r="104" spans="1:13" s="60" customFormat="1" x14ac:dyDescent="0.3">
      <c r="A104" s="78"/>
      <c r="B104" s="57"/>
      <c r="C104" s="58" t="str">
        <f>IFERROR(VLOOKUP(tbl_ent_set[[#This Row],[Produto]],produtos,3,0),"")</f>
        <v/>
      </c>
      <c r="D104" s="79" t="str">
        <f>IFERROR(tbl_ent_set[[#This Row],[preço unitário]]*tbl_ent_set[[#This Row],[Qtd]],"")</f>
        <v/>
      </c>
      <c r="E104" s="72"/>
      <c r="F104" s="78"/>
      <c r="G104" s="62"/>
      <c r="H104" s="58" t="str">
        <f>IFERROR(VLOOKUP(Tbl_ven_set[[#This Row],[Produto]],produtos,5,0),"")</f>
        <v/>
      </c>
      <c r="I104" s="59" t="str">
        <f>IFERROR(Tbl_ven_set[[#This Row],[preço unitário]]*Tbl_ven_set[[#This Row],[Qtd]],"")</f>
        <v/>
      </c>
      <c r="J104" s="72"/>
      <c r="K104" s="72"/>
      <c r="L104" s="72"/>
      <c r="M104" s="72"/>
    </row>
    <row r="105" spans="1:13" s="60" customFormat="1" x14ac:dyDescent="0.3">
      <c r="A105" s="78"/>
      <c r="B105" s="57"/>
      <c r="C105" s="58" t="str">
        <f>IFERROR(VLOOKUP(tbl_ent_set[[#This Row],[Produto]],produtos,3,0),"")</f>
        <v/>
      </c>
      <c r="D105" s="79" t="str">
        <f>IFERROR(tbl_ent_set[[#This Row],[preço unitário]]*tbl_ent_set[[#This Row],[Qtd]],"")</f>
        <v/>
      </c>
      <c r="E105" s="72"/>
      <c r="F105" s="78"/>
      <c r="G105" s="62"/>
      <c r="H105" s="58" t="str">
        <f>IFERROR(VLOOKUP(Tbl_ven_set[[#This Row],[Produto]],produtos,5,0),"")</f>
        <v/>
      </c>
      <c r="I105" s="59" t="str">
        <f>IFERROR(Tbl_ven_set[[#This Row],[preço unitário]]*Tbl_ven_set[[#This Row],[Qtd]],"")</f>
        <v/>
      </c>
      <c r="J105" s="72"/>
      <c r="K105" s="72"/>
      <c r="L105" s="72"/>
      <c r="M105" s="72"/>
    </row>
    <row r="106" spans="1:13" s="60" customFormat="1" x14ac:dyDescent="0.3">
      <c r="A106" s="78"/>
      <c r="B106" s="57"/>
      <c r="C106" s="58" t="str">
        <f>IFERROR(VLOOKUP(tbl_ent_set[[#This Row],[Produto]],produtos,3,0),"")</f>
        <v/>
      </c>
      <c r="D106" s="79" t="str">
        <f>IFERROR(tbl_ent_set[[#This Row],[preço unitário]]*tbl_ent_set[[#This Row],[Qtd]],"")</f>
        <v/>
      </c>
      <c r="E106" s="72"/>
      <c r="F106" s="78"/>
      <c r="G106" s="62"/>
      <c r="H106" s="58" t="str">
        <f>IFERROR(VLOOKUP(Tbl_ven_set[[#This Row],[Produto]],produtos,5,0),"")</f>
        <v/>
      </c>
      <c r="I106" s="59" t="str">
        <f>IFERROR(Tbl_ven_set[[#This Row],[preço unitário]]*Tbl_ven_set[[#This Row],[Qtd]],"")</f>
        <v/>
      </c>
      <c r="J106" s="72"/>
      <c r="K106" s="72"/>
      <c r="L106" s="72"/>
      <c r="M106" s="72"/>
    </row>
    <row r="107" spans="1:13" s="60" customFormat="1" x14ac:dyDescent="0.3">
      <c r="A107" s="78"/>
      <c r="B107" s="57"/>
      <c r="C107" s="58" t="str">
        <f>IFERROR(VLOOKUP(tbl_ent_set[[#This Row],[Produto]],produtos,3,0),"")</f>
        <v/>
      </c>
      <c r="D107" s="79" t="str">
        <f>IFERROR(tbl_ent_set[[#This Row],[preço unitário]]*tbl_ent_set[[#This Row],[Qtd]],"")</f>
        <v/>
      </c>
      <c r="E107" s="72"/>
      <c r="F107" s="78"/>
      <c r="G107" s="62"/>
      <c r="H107" s="58" t="str">
        <f>IFERROR(VLOOKUP(Tbl_ven_set[[#This Row],[Produto]],produtos,5,0),"")</f>
        <v/>
      </c>
      <c r="I107" s="59" t="str">
        <f>IFERROR(Tbl_ven_set[[#This Row],[preço unitário]]*Tbl_ven_set[[#This Row],[Qtd]],"")</f>
        <v/>
      </c>
      <c r="J107" s="72"/>
      <c r="K107" s="72"/>
      <c r="L107" s="72"/>
      <c r="M107" s="72"/>
    </row>
    <row r="108" spans="1:13" s="60" customFormat="1" x14ac:dyDescent="0.3">
      <c r="A108" s="78"/>
      <c r="B108" s="57"/>
      <c r="C108" s="58" t="str">
        <f>IFERROR(VLOOKUP(tbl_ent_set[[#This Row],[Produto]],produtos,3,0),"")</f>
        <v/>
      </c>
      <c r="D108" s="79" t="str">
        <f>IFERROR(tbl_ent_set[[#This Row],[preço unitário]]*tbl_ent_set[[#This Row],[Qtd]],"")</f>
        <v/>
      </c>
      <c r="E108" s="72"/>
      <c r="F108" s="78"/>
      <c r="G108" s="62"/>
      <c r="H108" s="58" t="str">
        <f>IFERROR(VLOOKUP(Tbl_ven_set[[#This Row],[Produto]],produtos,5,0),"")</f>
        <v/>
      </c>
      <c r="I108" s="59" t="str">
        <f>IFERROR(Tbl_ven_set[[#This Row],[preço unitário]]*Tbl_ven_set[[#This Row],[Qtd]],"")</f>
        <v/>
      </c>
      <c r="J108" s="72"/>
      <c r="K108" s="72"/>
      <c r="L108" s="72"/>
      <c r="M108" s="72"/>
    </row>
    <row r="109" spans="1:13" s="60" customFormat="1" x14ac:dyDescent="0.3">
      <c r="A109" s="78"/>
      <c r="B109" s="57"/>
      <c r="C109" s="58" t="str">
        <f>IFERROR(VLOOKUP(tbl_ent_set[[#This Row],[Produto]],produtos,3,0),"")</f>
        <v/>
      </c>
      <c r="D109" s="79" t="str">
        <f>IFERROR(tbl_ent_set[[#This Row],[preço unitário]]*tbl_ent_set[[#This Row],[Qtd]],"")</f>
        <v/>
      </c>
      <c r="E109" s="72"/>
      <c r="F109" s="78"/>
      <c r="G109" s="62"/>
      <c r="H109" s="58" t="str">
        <f>IFERROR(VLOOKUP(Tbl_ven_set[[#This Row],[Produto]],produtos,5,0),"")</f>
        <v/>
      </c>
      <c r="I109" s="59" t="str">
        <f>IFERROR(Tbl_ven_set[[#This Row],[preço unitário]]*Tbl_ven_set[[#This Row],[Qtd]],"")</f>
        <v/>
      </c>
      <c r="J109" s="72"/>
      <c r="K109" s="72"/>
      <c r="L109" s="72"/>
      <c r="M109" s="72"/>
    </row>
    <row r="110" spans="1:13" s="60" customFormat="1" x14ac:dyDescent="0.3">
      <c r="A110" s="78"/>
      <c r="B110" s="57"/>
      <c r="C110" s="58" t="str">
        <f>IFERROR(VLOOKUP(tbl_ent_set[[#This Row],[Produto]],produtos,3,0),"")</f>
        <v/>
      </c>
      <c r="D110" s="79" t="str">
        <f>IFERROR(tbl_ent_set[[#This Row],[preço unitário]]*tbl_ent_set[[#This Row],[Qtd]],"")</f>
        <v/>
      </c>
      <c r="E110" s="72"/>
      <c r="F110" s="78"/>
      <c r="G110" s="62"/>
      <c r="H110" s="58" t="str">
        <f>IFERROR(VLOOKUP(Tbl_ven_set[[#This Row],[Produto]],produtos,5,0),"")</f>
        <v/>
      </c>
      <c r="I110" s="59" t="str">
        <f>IFERROR(Tbl_ven_set[[#This Row],[preço unitário]]*Tbl_ven_set[[#This Row],[Qtd]],"")</f>
        <v/>
      </c>
      <c r="J110" s="72"/>
      <c r="K110" s="72"/>
      <c r="L110" s="72"/>
      <c r="M110" s="72"/>
    </row>
    <row r="111" spans="1:13" s="60" customFormat="1" x14ac:dyDescent="0.3">
      <c r="A111" s="78"/>
      <c r="B111" s="57"/>
      <c r="C111" s="58" t="str">
        <f>IFERROR(VLOOKUP(tbl_ent_set[[#This Row],[Produto]],produtos,3,0),"")</f>
        <v/>
      </c>
      <c r="D111" s="79" t="str">
        <f>IFERROR(tbl_ent_set[[#This Row],[preço unitário]]*tbl_ent_set[[#This Row],[Qtd]],"")</f>
        <v/>
      </c>
      <c r="E111" s="72"/>
      <c r="F111" s="78"/>
      <c r="G111" s="62"/>
      <c r="H111" s="58" t="str">
        <f>IFERROR(VLOOKUP(Tbl_ven_set[[#This Row],[Produto]],produtos,5,0),"")</f>
        <v/>
      </c>
      <c r="I111" s="59" t="str">
        <f>IFERROR(Tbl_ven_set[[#This Row],[preço unitário]]*Tbl_ven_set[[#This Row],[Qtd]],"")</f>
        <v/>
      </c>
      <c r="J111" s="72"/>
      <c r="K111" s="72"/>
      <c r="L111" s="72"/>
      <c r="M111" s="72"/>
    </row>
    <row r="112" spans="1:13" s="60" customFormat="1" x14ac:dyDescent="0.3">
      <c r="A112" s="78"/>
      <c r="B112" s="57"/>
      <c r="C112" s="58" t="str">
        <f>IFERROR(VLOOKUP(tbl_ent_set[[#This Row],[Produto]],produtos,3,0),"")</f>
        <v/>
      </c>
      <c r="D112" s="79" t="str">
        <f>IFERROR(tbl_ent_set[[#This Row],[preço unitário]]*tbl_ent_set[[#This Row],[Qtd]],"")</f>
        <v/>
      </c>
      <c r="E112" s="72"/>
      <c r="F112" s="78"/>
      <c r="G112" s="62"/>
      <c r="H112" s="58" t="str">
        <f>IFERROR(VLOOKUP(Tbl_ven_set[[#This Row],[Produto]],produtos,5,0),"")</f>
        <v/>
      </c>
      <c r="I112" s="59" t="str">
        <f>IFERROR(Tbl_ven_set[[#This Row],[preço unitário]]*Tbl_ven_set[[#This Row],[Qtd]],"")</f>
        <v/>
      </c>
      <c r="J112" s="72"/>
      <c r="K112" s="72"/>
      <c r="L112" s="72"/>
      <c r="M112" s="72"/>
    </row>
    <row r="113" spans="1:13" s="60" customFormat="1" x14ac:dyDescent="0.3">
      <c r="A113" s="78"/>
      <c r="B113" s="57"/>
      <c r="C113" s="58" t="str">
        <f>IFERROR(VLOOKUP(tbl_ent_set[[#This Row],[Produto]],produtos,3,0),"")</f>
        <v/>
      </c>
      <c r="D113" s="79" t="str">
        <f>IFERROR(tbl_ent_set[[#This Row],[preço unitário]]*tbl_ent_set[[#This Row],[Qtd]],"")</f>
        <v/>
      </c>
      <c r="E113" s="72"/>
      <c r="F113" s="78"/>
      <c r="G113" s="62"/>
      <c r="H113" s="58" t="str">
        <f>IFERROR(VLOOKUP(Tbl_ven_set[[#This Row],[Produto]],produtos,5,0),"")</f>
        <v/>
      </c>
      <c r="I113" s="59" t="str">
        <f>IFERROR(Tbl_ven_set[[#This Row],[preço unitário]]*Tbl_ven_set[[#This Row],[Qtd]],"")</f>
        <v/>
      </c>
      <c r="J113" s="72"/>
      <c r="K113" s="72"/>
      <c r="L113" s="72"/>
      <c r="M113" s="72"/>
    </row>
    <row r="114" spans="1:13" s="60" customFormat="1" x14ac:dyDescent="0.3">
      <c r="A114" s="78"/>
      <c r="B114" s="57"/>
      <c r="C114" s="58" t="str">
        <f>IFERROR(VLOOKUP(tbl_ent_set[[#This Row],[Produto]],produtos,3,0),"")</f>
        <v/>
      </c>
      <c r="D114" s="79" t="str">
        <f>IFERROR(tbl_ent_set[[#This Row],[preço unitário]]*tbl_ent_set[[#This Row],[Qtd]],"")</f>
        <v/>
      </c>
      <c r="E114" s="72"/>
      <c r="F114" s="78"/>
      <c r="G114" s="62"/>
      <c r="H114" s="58" t="str">
        <f>IFERROR(VLOOKUP(Tbl_ven_set[[#This Row],[Produto]],produtos,5,0),"")</f>
        <v/>
      </c>
      <c r="I114" s="59" t="str">
        <f>IFERROR(Tbl_ven_set[[#This Row],[preço unitário]]*Tbl_ven_set[[#This Row],[Qtd]],"")</f>
        <v/>
      </c>
      <c r="J114" s="72"/>
      <c r="K114" s="72"/>
      <c r="L114" s="72"/>
      <c r="M114" s="72"/>
    </row>
    <row r="115" spans="1:13" s="60" customFormat="1" x14ac:dyDescent="0.3">
      <c r="A115" s="78"/>
      <c r="B115" s="57"/>
      <c r="C115" s="58" t="str">
        <f>IFERROR(VLOOKUP(tbl_ent_set[[#This Row],[Produto]],produtos,3,0),"")</f>
        <v/>
      </c>
      <c r="D115" s="79" t="str">
        <f>IFERROR(tbl_ent_set[[#This Row],[preço unitário]]*tbl_ent_set[[#This Row],[Qtd]],"")</f>
        <v/>
      </c>
      <c r="E115" s="72"/>
      <c r="F115" s="78"/>
      <c r="G115" s="62"/>
      <c r="H115" s="58" t="str">
        <f>IFERROR(VLOOKUP(Tbl_ven_set[[#This Row],[Produto]],produtos,5,0),"")</f>
        <v/>
      </c>
      <c r="I115" s="59" t="str">
        <f>IFERROR(Tbl_ven_set[[#This Row],[preço unitário]]*Tbl_ven_set[[#This Row],[Qtd]],"")</f>
        <v/>
      </c>
      <c r="J115" s="72"/>
      <c r="K115" s="72"/>
      <c r="L115" s="72"/>
      <c r="M115" s="72"/>
    </row>
    <row r="116" spans="1:13" s="60" customFormat="1" x14ac:dyDescent="0.3">
      <c r="A116" s="78"/>
      <c r="B116" s="57"/>
      <c r="C116" s="58" t="str">
        <f>IFERROR(VLOOKUP(tbl_ent_set[[#This Row],[Produto]],produtos,3,0),"")</f>
        <v/>
      </c>
      <c r="D116" s="79" t="str">
        <f>IFERROR(tbl_ent_set[[#This Row],[preço unitário]]*tbl_ent_set[[#This Row],[Qtd]],"")</f>
        <v/>
      </c>
      <c r="E116" s="72"/>
      <c r="F116" s="78"/>
      <c r="G116" s="62"/>
      <c r="H116" s="58" t="str">
        <f>IFERROR(VLOOKUP(Tbl_ven_set[[#This Row],[Produto]],produtos,5,0),"")</f>
        <v/>
      </c>
      <c r="I116" s="59" t="str">
        <f>IFERROR(Tbl_ven_set[[#This Row],[preço unitário]]*Tbl_ven_set[[#This Row],[Qtd]],"")</f>
        <v/>
      </c>
      <c r="J116" s="72"/>
      <c r="K116" s="72"/>
      <c r="L116" s="72"/>
      <c r="M116" s="72"/>
    </row>
    <row r="117" spans="1:13" s="60" customFormat="1" x14ac:dyDescent="0.3">
      <c r="A117" s="78"/>
      <c r="B117" s="57"/>
      <c r="C117" s="58" t="str">
        <f>IFERROR(VLOOKUP(tbl_ent_set[[#This Row],[Produto]],produtos,3,0),"")</f>
        <v/>
      </c>
      <c r="D117" s="79" t="str">
        <f>IFERROR(tbl_ent_set[[#This Row],[preço unitário]]*tbl_ent_set[[#This Row],[Qtd]],"")</f>
        <v/>
      </c>
      <c r="E117" s="72"/>
      <c r="F117" s="78"/>
      <c r="G117" s="62"/>
      <c r="H117" s="58" t="str">
        <f>IFERROR(VLOOKUP(Tbl_ven_set[[#This Row],[Produto]],produtos,5,0),"")</f>
        <v/>
      </c>
      <c r="I117" s="59" t="str">
        <f>IFERROR(Tbl_ven_set[[#This Row],[preço unitário]]*Tbl_ven_set[[#This Row],[Qtd]],"")</f>
        <v/>
      </c>
      <c r="J117" s="72"/>
      <c r="K117" s="72"/>
      <c r="L117" s="72"/>
      <c r="M117" s="72"/>
    </row>
    <row r="118" spans="1:13" s="60" customFormat="1" x14ac:dyDescent="0.3">
      <c r="A118" s="78"/>
      <c r="B118" s="57"/>
      <c r="C118" s="58" t="str">
        <f>IFERROR(VLOOKUP(tbl_ent_set[[#This Row],[Produto]],produtos,3,0),"")</f>
        <v/>
      </c>
      <c r="D118" s="79" t="str">
        <f>IFERROR(tbl_ent_set[[#This Row],[preço unitário]]*tbl_ent_set[[#This Row],[Qtd]],"")</f>
        <v/>
      </c>
      <c r="E118" s="72"/>
      <c r="F118" s="78"/>
      <c r="G118" s="62"/>
      <c r="H118" s="58" t="str">
        <f>IFERROR(VLOOKUP(Tbl_ven_set[[#This Row],[Produto]],produtos,5,0),"")</f>
        <v/>
      </c>
      <c r="I118" s="59" t="str">
        <f>IFERROR(Tbl_ven_set[[#This Row],[preço unitário]]*Tbl_ven_set[[#This Row],[Qtd]],"")</f>
        <v/>
      </c>
      <c r="J118" s="72"/>
      <c r="K118" s="72"/>
      <c r="L118" s="72"/>
      <c r="M118" s="72"/>
    </row>
    <row r="119" spans="1:13" s="60" customFormat="1" x14ac:dyDescent="0.3">
      <c r="A119" s="78"/>
      <c r="B119" s="57"/>
      <c r="C119" s="58" t="str">
        <f>IFERROR(VLOOKUP(tbl_ent_set[[#This Row],[Produto]],produtos,3,0),"")</f>
        <v/>
      </c>
      <c r="D119" s="79" t="str">
        <f>IFERROR(tbl_ent_set[[#This Row],[preço unitário]]*tbl_ent_set[[#This Row],[Qtd]],"")</f>
        <v/>
      </c>
      <c r="E119" s="72"/>
      <c r="F119" s="78"/>
      <c r="G119" s="62"/>
      <c r="H119" s="58" t="str">
        <f>IFERROR(VLOOKUP(Tbl_ven_set[[#This Row],[Produto]],produtos,5,0),"")</f>
        <v/>
      </c>
      <c r="I119" s="59" t="str">
        <f>IFERROR(Tbl_ven_set[[#This Row],[preço unitário]]*Tbl_ven_set[[#This Row],[Qtd]],"")</f>
        <v/>
      </c>
      <c r="J119" s="72"/>
      <c r="K119" s="72"/>
      <c r="L119" s="72"/>
      <c r="M119" s="72"/>
    </row>
    <row r="120" spans="1:13" s="60" customFormat="1" x14ac:dyDescent="0.3">
      <c r="A120" s="78"/>
      <c r="B120" s="57"/>
      <c r="C120" s="58" t="str">
        <f>IFERROR(VLOOKUP(tbl_ent_set[[#This Row],[Produto]],produtos,3,0),"")</f>
        <v/>
      </c>
      <c r="D120" s="79" t="str">
        <f>IFERROR(tbl_ent_set[[#This Row],[preço unitário]]*tbl_ent_set[[#This Row],[Qtd]],"")</f>
        <v/>
      </c>
      <c r="E120" s="72"/>
      <c r="F120" s="78"/>
      <c r="G120" s="62"/>
      <c r="H120" s="58" t="str">
        <f>IFERROR(VLOOKUP(Tbl_ven_set[[#This Row],[Produto]],produtos,5,0),"")</f>
        <v/>
      </c>
      <c r="I120" s="59" t="str">
        <f>IFERROR(Tbl_ven_set[[#This Row],[preço unitário]]*Tbl_ven_set[[#This Row],[Qtd]],"")</f>
        <v/>
      </c>
      <c r="J120" s="72"/>
      <c r="K120" s="72"/>
      <c r="L120" s="72"/>
      <c r="M120" s="72"/>
    </row>
    <row r="121" spans="1:13" s="60" customFormat="1" x14ac:dyDescent="0.3">
      <c r="A121" s="78"/>
      <c r="B121" s="57"/>
      <c r="C121" s="58" t="str">
        <f>IFERROR(VLOOKUP(tbl_ent_set[[#This Row],[Produto]],produtos,3,0),"")</f>
        <v/>
      </c>
      <c r="D121" s="79" t="str">
        <f>IFERROR(tbl_ent_set[[#This Row],[preço unitário]]*tbl_ent_set[[#This Row],[Qtd]],"")</f>
        <v/>
      </c>
      <c r="E121" s="72"/>
      <c r="F121" s="78"/>
      <c r="G121" s="62"/>
      <c r="H121" s="58" t="str">
        <f>IFERROR(VLOOKUP(Tbl_ven_set[[#This Row],[Produto]],produtos,5,0),"")</f>
        <v/>
      </c>
      <c r="I121" s="59" t="str">
        <f>IFERROR(Tbl_ven_set[[#This Row],[preço unitário]]*Tbl_ven_set[[#This Row],[Qtd]],"")</f>
        <v/>
      </c>
      <c r="J121" s="72"/>
      <c r="K121" s="72"/>
      <c r="L121" s="72"/>
      <c r="M121" s="72"/>
    </row>
    <row r="122" spans="1:13" s="60" customFormat="1" x14ac:dyDescent="0.3">
      <c r="A122" s="78"/>
      <c r="B122" s="57"/>
      <c r="C122" s="58" t="str">
        <f>IFERROR(VLOOKUP(tbl_ent_set[[#This Row],[Produto]],produtos,3,0),"")</f>
        <v/>
      </c>
      <c r="D122" s="79" t="str">
        <f>IFERROR(tbl_ent_set[[#This Row],[preço unitário]]*tbl_ent_set[[#This Row],[Qtd]],"")</f>
        <v/>
      </c>
      <c r="E122" s="72"/>
      <c r="F122" s="78"/>
      <c r="G122" s="62"/>
      <c r="H122" s="58" t="str">
        <f>IFERROR(VLOOKUP(Tbl_ven_set[[#This Row],[Produto]],produtos,5,0),"")</f>
        <v/>
      </c>
      <c r="I122" s="59" t="str">
        <f>IFERROR(Tbl_ven_set[[#This Row],[preço unitário]]*Tbl_ven_set[[#This Row],[Qtd]],"")</f>
        <v/>
      </c>
      <c r="J122" s="72"/>
      <c r="K122" s="72"/>
      <c r="L122" s="72"/>
      <c r="M122" s="72"/>
    </row>
    <row r="123" spans="1:13" s="60" customFormat="1" x14ac:dyDescent="0.3">
      <c r="A123" s="78"/>
      <c r="B123" s="57"/>
      <c r="C123" s="58" t="str">
        <f>IFERROR(VLOOKUP(tbl_ent_set[[#This Row],[Produto]],produtos,3,0),"")</f>
        <v/>
      </c>
      <c r="D123" s="79" t="str">
        <f>IFERROR(tbl_ent_set[[#This Row],[preço unitário]]*tbl_ent_set[[#This Row],[Qtd]],"")</f>
        <v/>
      </c>
      <c r="E123" s="72"/>
      <c r="F123" s="78"/>
      <c r="G123" s="62"/>
      <c r="H123" s="58" t="str">
        <f>IFERROR(VLOOKUP(Tbl_ven_set[[#This Row],[Produto]],produtos,5,0),"")</f>
        <v/>
      </c>
      <c r="I123" s="59" t="str">
        <f>IFERROR(Tbl_ven_set[[#This Row],[preço unitário]]*Tbl_ven_set[[#This Row],[Qtd]],"")</f>
        <v/>
      </c>
      <c r="J123" s="72"/>
      <c r="K123" s="72"/>
      <c r="L123" s="72"/>
      <c r="M123" s="72"/>
    </row>
    <row r="124" spans="1:13" s="60" customFormat="1" x14ac:dyDescent="0.3">
      <c r="A124" s="78"/>
      <c r="B124" s="57"/>
      <c r="C124" s="58" t="str">
        <f>IFERROR(VLOOKUP(tbl_ent_set[[#This Row],[Produto]],produtos,3,0),"")</f>
        <v/>
      </c>
      <c r="D124" s="79" t="str">
        <f>IFERROR(tbl_ent_set[[#This Row],[preço unitário]]*tbl_ent_set[[#This Row],[Qtd]],"")</f>
        <v/>
      </c>
      <c r="E124" s="72"/>
      <c r="F124" s="78"/>
      <c r="G124" s="62"/>
      <c r="H124" s="58" t="str">
        <f>IFERROR(VLOOKUP(Tbl_ven_set[[#This Row],[Produto]],produtos,5,0),"")</f>
        <v/>
      </c>
      <c r="I124" s="59" t="str">
        <f>IFERROR(Tbl_ven_set[[#This Row],[preço unitário]]*Tbl_ven_set[[#This Row],[Qtd]],"")</f>
        <v/>
      </c>
      <c r="J124" s="72"/>
      <c r="K124" s="72"/>
      <c r="L124" s="72"/>
      <c r="M124" s="72"/>
    </row>
    <row r="125" spans="1:13" s="60" customFormat="1" x14ac:dyDescent="0.3">
      <c r="A125" s="78"/>
      <c r="B125" s="57"/>
      <c r="C125" s="58" t="str">
        <f>IFERROR(VLOOKUP(tbl_ent_set[[#This Row],[Produto]],produtos,3,0),"")</f>
        <v/>
      </c>
      <c r="D125" s="79" t="str">
        <f>IFERROR(tbl_ent_set[[#This Row],[preço unitário]]*tbl_ent_set[[#This Row],[Qtd]],"")</f>
        <v/>
      </c>
      <c r="E125" s="72"/>
      <c r="F125" s="78"/>
      <c r="G125" s="62"/>
      <c r="H125" s="58" t="str">
        <f>IFERROR(VLOOKUP(Tbl_ven_set[[#This Row],[Produto]],produtos,5,0),"")</f>
        <v/>
      </c>
      <c r="I125" s="59" t="str">
        <f>IFERROR(Tbl_ven_set[[#This Row],[preço unitário]]*Tbl_ven_set[[#This Row],[Qtd]],"")</f>
        <v/>
      </c>
      <c r="J125" s="72"/>
      <c r="K125" s="72"/>
      <c r="L125" s="72"/>
      <c r="M125" s="72"/>
    </row>
    <row r="126" spans="1:13" s="60" customFormat="1" x14ac:dyDescent="0.3">
      <c r="A126" s="78"/>
      <c r="B126" s="57"/>
      <c r="C126" s="58" t="str">
        <f>IFERROR(VLOOKUP(tbl_ent_set[[#This Row],[Produto]],produtos,3,0),"")</f>
        <v/>
      </c>
      <c r="D126" s="79" t="str">
        <f>IFERROR(tbl_ent_set[[#This Row],[preço unitário]]*tbl_ent_set[[#This Row],[Qtd]],"")</f>
        <v/>
      </c>
      <c r="E126" s="72"/>
      <c r="F126" s="78"/>
      <c r="G126" s="62"/>
      <c r="H126" s="58" t="str">
        <f>IFERROR(VLOOKUP(Tbl_ven_set[[#This Row],[Produto]],produtos,5,0),"")</f>
        <v/>
      </c>
      <c r="I126" s="59" t="str">
        <f>IFERROR(Tbl_ven_set[[#This Row],[preço unitário]]*Tbl_ven_set[[#This Row],[Qtd]],"")</f>
        <v/>
      </c>
      <c r="J126" s="72"/>
      <c r="K126" s="72"/>
      <c r="L126" s="72"/>
      <c r="M126" s="72"/>
    </row>
    <row r="127" spans="1:13" s="60" customFormat="1" x14ac:dyDescent="0.3">
      <c r="A127" s="78"/>
      <c r="B127" s="57"/>
      <c r="C127" s="58" t="str">
        <f>IFERROR(VLOOKUP(tbl_ent_set[[#This Row],[Produto]],produtos,3,0),"")</f>
        <v/>
      </c>
      <c r="D127" s="79" t="str">
        <f>IFERROR(tbl_ent_set[[#This Row],[preço unitário]]*tbl_ent_set[[#This Row],[Qtd]],"")</f>
        <v/>
      </c>
      <c r="E127" s="72"/>
      <c r="F127" s="78"/>
      <c r="G127" s="62"/>
      <c r="H127" s="58" t="str">
        <f>IFERROR(VLOOKUP(Tbl_ven_set[[#This Row],[Produto]],produtos,5,0),"")</f>
        <v/>
      </c>
      <c r="I127" s="59" t="str">
        <f>IFERROR(Tbl_ven_set[[#This Row],[preço unitário]]*Tbl_ven_set[[#This Row],[Qtd]],"")</f>
        <v/>
      </c>
      <c r="J127" s="72"/>
      <c r="K127" s="72"/>
      <c r="L127" s="72"/>
      <c r="M127" s="72"/>
    </row>
    <row r="128" spans="1:13" s="60" customFormat="1" x14ac:dyDescent="0.3">
      <c r="A128" s="78"/>
      <c r="B128" s="57"/>
      <c r="C128" s="58" t="str">
        <f>IFERROR(VLOOKUP(tbl_ent_set[[#This Row],[Produto]],produtos,3,0),"")</f>
        <v/>
      </c>
      <c r="D128" s="79" t="str">
        <f>IFERROR(tbl_ent_set[[#This Row],[preço unitário]]*tbl_ent_set[[#This Row],[Qtd]],"")</f>
        <v/>
      </c>
      <c r="E128" s="72"/>
      <c r="F128" s="78"/>
      <c r="G128" s="62"/>
      <c r="H128" s="58" t="str">
        <f>IFERROR(VLOOKUP(Tbl_ven_set[[#This Row],[Produto]],produtos,5,0),"")</f>
        <v/>
      </c>
      <c r="I128" s="59" t="str">
        <f>IFERROR(Tbl_ven_set[[#This Row],[preço unitário]]*Tbl_ven_set[[#This Row],[Qtd]],"")</f>
        <v/>
      </c>
      <c r="J128" s="72"/>
      <c r="K128" s="72"/>
      <c r="L128" s="72"/>
      <c r="M128" s="72"/>
    </row>
    <row r="129" spans="1:13" s="60" customFormat="1" x14ac:dyDescent="0.3">
      <c r="A129" s="78"/>
      <c r="B129" s="57"/>
      <c r="C129" s="58" t="str">
        <f>IFERROR(VLOOKUP(tbl_ent_set[[#This Row],[Produto]],produtos,3,0),"")</f>
        <v/>
      </c>
      <c r="D129" s="79" t="str">
        <f>IFERROR(tbl_ent_set[[#This Row],[preço unitário]]*tbl_ent_set[[#This Row],[Qtd]],"")</f>
        <v/>
      </c>
      <c r="E129" s="72"/>
      <c r="F129" s="78"/>
      <c r="G129" s="62"/>
      <c r="H129" s="58" t="str">
        <f>IFERROR(VLOOKUP(Tbl_ven_set[[#This Row],[Produto]],produtos,5,0),"")</f>
        <v/>
      </c>
      <c r="I129" s="59" t="str">
        <f>IFERROR(Tbl_ven_set[[#This Row],[preço unitário]]*Tbl_ven_set[[#This Row],[Qtd]],"")</f>
        <v/>
      </c>
      <c r="J129" s="72"/>
      <c r="K129" s="72"/>
      <c r="L129" s="72"/>
      <c r="M129" s="72"/>
    </row>
    <row r="130" spans="1:13" s="60" customFormat="1" x14ac:dyDescent="0.3">
      <c r="A130" s="78"/>
      <c r="B130" s="57"/>
      <c r="C130" s="58" t="str">
        <f>IFERROR(VLOOKUP(tbl_ent_set[[#This Row],[Produto]],produtos,3,0),"")</f>
        <v/>
      </c>
      <c r="D130" s="79" t="str">
        <f>IFERROR(tbl_ent_set[[#This Row],[preço unitário]]*tbl_ent_set[[#This Row],[Qtd]],"")</f>
        <v/>
      </c>
      <c r="E130" s="72"/>
      <c r="F130" s="78"/>
      <c r="G130" s="62"/>
      <c r="H130" s="58" t="str">
        <f>IFERROR(VLOOKUP(Tbl_ven_set[[#This Row],[Produto]],produtos,5,0),"")</f>
        <v/>
      </c>
      <c r="I130" s="59" t="str">
        <f>IFERROR(Tbl_ven_set[[#This Row],[preço unitário]]*Tbl_ven_set[[#This Row],[Qtd]],"")</f>
        <v/>
      </c>
      <c r="J130" s="72"/>
      <c r="K130" s="72"/>
      <c r="L130" s="72"/>
      <c r="M130" s="72"/>
    </row>
    <row r="131" spans="1:13" s="60" customFormat="1" x14ac:dyDescent="0.3">
      <c r="A131" s="78"/>
      <c r="B131" s="57"/>
      <c r="C131" s="58" t="str">
        <f>IFERROR(VLOOKUP(tbl_ent_set[[#This Row],[Produto]],produtos,3,0),"")</f>
        <v/>
      </c>
      <c r="D131" s="79" t="str">
        <f>IFERROR(tbl_ent_set[[#This Row],[preço unitário]]*tbl_ent_set[[#This Row],[Qtd]],"")</f>
        <v/>
      </c>
      <c r="E131" s="72"/>
      <c r="F131" s="78"/>
      <c r="G131" s="62"/>
      <c r="H131" s="58" t="str">
        <f>IFERROR(VLOOKUP(Tbl_ven_set[[#This Row],[Produto]],produtos,5,0),"")</f>
        <v/>
      </c>
      <c r="I131" s="59" t="str">
        <f>IFERROR(Tbl_ven_set[[#This Row],[preço unitário]]*Tbl_ven_set[[#This Row],[Qtd]],"")</f>
        <v/>
      </c>
      <c r="J131" s="72"/>
      <c r="K131" s="72"/>
      <c r="L131" s="72"/>
      <c r="M131" s="72"/>
    </row>
    <row r="132" spans="1:13" s="60" customFormat="1" x14ac:dyDescent="0.3">
      <c r="A132" s="78"/>
      <c r="B132" s="57"/>
      <c r="C132" s="58" t="str">
        <f>IFERROR(VLOOKUP(tbl_ent_set[[#This Row],[Produto]],produtos,3,0),"")</f>
        <v/>
      </c>
      <c r="D132" s="79" t="str">
        <f>IFERROR(tbl_ent_set[[#This Row],[preço unitário]]*tbl_ent_set[[#This Row],[Qtd]],"")</f>
        <v/>
      </c>
      <c r="E132" s="72"/>
      <c r="F132" s="78"/>
      <c r="G132" s="62"/>
      <c r="H132" s="58" t="str">
        <f>IFERROR(VLOOKUP(Tbl_ven_set[[#This Row],[Produto]],produtos,5,0),"")</f>
        <v/>
      </c>
      <c r="I132" s="59" t="str">
        <f>IFERROR(Tbl_ven_set[[#This Row],[preço unitário]]*Tbl_ven_set[[#This Row],[Qtd]],"")</f>
        <v/>
      </c>
      <c r="J132" s="72"/>
      <c r="K132" s="72"/>
      <c r="L132" s="72"/>
      <c r="M132" s="72"/>
    </row>
    <row r="133" spans="1:13" s="60" customFormat="1" x14ac:dyDescent="0.3">
      <c r="A133" s="78"/>
      <c r="B133" s="57"/>
      <c r="C133" s="58" t="str">
        <f>IFERROR(VLOOKUP(tbl_ent_set[[#This Row],[Produto]],produtos,3,0),"")</f>
        <v/>
      </c>
      <c r="D133" s="79" t="str">
        <f>IFERROR(tbl_ent_set[[#This Row],[preço unitário]]*tbl_ent_set[[#This Row],[Qtd]],"")</f>
        <v/>
      </c>
      <c r="E133" s="72"/>
      <c r="F133" s="78"/>
      <c r="G133" s="62"/>
      <c r="H133" s="58" t="str">
        <f>IFERROR(VLOOKUP(Tbl_ven_set[[#This Row],[Produto]],produtos,5,0),"")</f>
        <v/>
      </c>
      <c r="I133" s="59" t="str">
        <f>IFERROR(Tbl_ven_set[[#This Row],[preço unitário]]*Tbl_ven_set[[#This Row],[Qtd]],"")</f>
        <v/>
      </c>
      <c r="J133" s="72"/>
      <c r="K133" s="72"/>
      <c r="L133" s="72"/>
      <c r="M133" s="72"/>
    </row>
    <row r="134" spans="1:13" s="60" customFormat="1" x14ac:dyDescent="0.3">
      <c r="A134" s="78"/>
      <c r="B134" s="57"/>
      <c r="C134" s="58" t="str">
        <f>IFERROR(VLOOKUP(tbl_ent_set[[#This Row],[Produto]],produtos,3,0),"")</f>
        <v/>
      </c>
      <c r="D134" s="79" t="str">
        <f>IFERROR(tbl_ent_set[[#This Row],[preço unitário]]*tbl_ent_set[[#This Row],[Qtd]],"")</f>
        <v/>
      </c>
      <c r="E134" s="72"/>
      <c r="F134" s="78"/>
      <c r="G134" s="62"/>
      <c r="H134" s="58" t="str">
        <f>IFERROR(VLOOKUP(Tbl_ven_set[[#This Row],[Produto]],produtos,5,0),"")</f>
        <v/>
      </c>
      <c r="I134" s="59" t="str">
        <f>IFERROR(Tbl_ven_set[[#This Row],[preço unitário]]*Tbl_ven_set[[#This Row],[Qtd]],"")</f>
        <v/>
      </c>
      <c r="J134" s="72"/>
      <c r="K134" s="72"/>
      <c r="L134" s="72"/>
      <c r="M134" s="72"/>
    </row>
    <row r="135" spans="1:13" s="60" customFormat="1" x14ac:dyDescent="0.3">
      <c r="A135" s="78"/>
      <c r="B135" s="57"/>
      <c r="C135" s="58" t="str">
        <f>IFERROR(VLOOKUP(tbl_ent_set[[#This Row],[Produto]],produtos,3,0),"")</f>
        <v/>
      </c>
      <c r="D135" s="79" t="str">
        <f>IFERROR(tbl_ent_set[[#This Row],[preço unitário]]*tbl_ent_set[[#This Row],[Qtd]],"")</f>
        <v/>
      </c>
      <c r="E135" s="72"/>
      <c r="F135" s="78"/>
      <c r="G135" s="62"/>
      <c r="H135" s="58" t="str">
        <f>IFERROR(VLOOKUP(Tbl_ven_set[[#This Row],[Produto]],produtos,5,0),"")</f>
        <v/>
      </c>
      <c r="I135" s="59" t="str">
        <f>IFERROR(Tbl_ven_set[[#This Row],[preço unitário]]*Tbl_ven_set[[#This Row],[Qtd]],"")</f>
        <v/>
      </c>
      <c r="J135" s="72"/>
      <c r="K135" s="72"/>
      <c r="L135" s="72"/>
      <c r="M135" s="72"/>
    </row>
    <row r="136" spans="1:13" s="60" customFormat="1" x14ac:dyDescent="0.3">
      <c r="A136" s="78"/>
      <c r="B136" s="57"/>
      <c r="C136" s="58" t="str">
        <f>IFERROR(VLOOKUP(tbl_ent_set[[#This Row],[Produto]],produtos,3,0),"")</f>
        <v/>
      </c>
      <c r="D136" s="79" t="str">
        <f>IFERROR(tbl_ent_set[[#This Row],[preço unitário]]*tbl_ent_set[[#This Row],[Qtd]],"")</f>
        <v/>
      </c>
      <c r="E136" s="72"/>
      <c r="F136" s="78"/>
      <c r="G136" s="62"/>
      <c r="H136" s="58" t="str">
        <f>IFERROR(VLOOKUP(Tbl_ven_set[[#This Row],[Produto]],produtos,5,0),"")</f>
        <v/>
      </c>
      <c r="I136" s="59" t="str">
        <f>IFERROR(Tbl_ven_set[[#This Row],[preço unitário]]*Tbl_ven_set[[#This Row],[Qtd]],"")</f>
        <v/>
      </c>
      <c r="J136" s="72"/>
      <c r="K136" s="72"/>
      <c r="L136" s="72"/>
      <c r="M136" s="72"/>
    </row>
    <row r="137" spans="1:13" s="60" customFormat="1" x14ac:dyDescent="0.3">
      <c r="A137" s="78"/>
      <c r="B137" s="57"/>
      <c r="C137" s="58" t="str">
        <f>IFERROR(VLOOKUP(tbl_ent_set[[#This Row],[Produto]],produtos,3,0),"")</f>
        <v/>
      </c>
      <c r="D137" s="79" t="str">
        <f>IFERROR(tbl_ent_set[[#This Row],[preço unitário]]*tbl_ent_set[[#This Row],[Qtd]],"")</f>
        <v/>
      </c>
      <c r="E137" s="72"/>
      <c r="F137" s="78"/>
      <c r="G137" s="62"/>
      <c r="H137" s="58" t="str">
        <f>IFERROR(VLOOKUP(Tbl_ven_set[[#This Row],[Produto]],produtos,5,0),"")</f>
        <v/>
      </c>
      <c r="I137" s="59" t="str">
        <f>IFERROR(Tbl_ven_set[[#This Row],[preço unitário]]*Tbl_ven_set[[#This Row],[Qtd]],"")</f>
        <v/>
      </c>
      <c r="J137" s="72"/>
      <c r="K137" s="72"/>
      <c r="L137" s="72"/>
      <c r="M137" s="72"/>
    </row>
    <row r="138" spans="1:13" s="60" customFormat="1" x14ac:dyDescent="0.3">
      <c r="A138" s="78"/>
      <c r="B138" s="57"/>
      <c r="C138" s="58" t="str">
        <f>IFERROR(VLOOKUP(tbl_ent_set[[#This Row],[Produto]],produtos,3,0),"")</f>
        <v/>
      </c>
      <c r="D138" s="79" t="str">
        <f>IFERROR(tbl_ent_set[[#This Row],[preço unitário]]*tbl_ent_set[[#This Row],[Qtd]],"")</f>
        <v/>
      </c>
      <c r="E138" s="72"/>
      <c r="F138" s="78"/>
      <c r="G138" s="62"/>
      <c r="H138" s="58" t="str">
        <f>IFERROR(VLOOKUP(Tbl_ven_set[[#This Row],[Produto]],produtos,5,0),"")</f>
        <v/>
      </c>
      <c r="I138" s="59" t="str">
        <f>IFERROR(Tbl_ven_set[[#This Row],[preço unitário]]*Tbl_ven_set[[#This Row],[Qtd]],"")</f>
        <v/>
      </c>
      <c r="J138" s="72"/>
      <c r="K138" s="72"/>
      <c r="L138" s="72"/>
      <c r="M138" s="72"/>
    </row>
    <row r="139" spans="1:13" s="60" customFormat="1" x14ac:dyDescent="0.3">
      <c r="A139" s="78"/>
      <c r="B139" s="57"/>
      <c r="C139" s="58" t="str">
        <f>IFERROR(VLOOKUP(tbl_ent_set[[#This Row],[Produto]],produtos,3,0),"")</f>
        <v/>
      </c>
      <c r="D139" s="79" t="str">
        <f>IFERROR(tbl_ent_set[[#This Row],[preço unitário]]*tbl_ent_set[[#This Row],[Qtd]],"")</f>
        <v/>
      </c>
      <c r="E139" s="72"/>
      <c r="F139" s="78"/>
      <c r="G139" s="62"/>
      <c r="H139" s="58" t="str">
        <f>IFERROR(VLOOKUP(Tbl_ven_set[[#This Row],[Produto]],produtos,5,0),"")</f>
        <v/>
      </c>
      <c r="I139" s="59" t="str">
        <f>IFERROR(Tbl_ven_set[[#This Row],[preço unitário]]*Tbl_ven_set[[#This Row],[Qtd]],"")</f>
        <v/>
      </c>
      <c r="J139" s="72"/>
      <c r="K139" s="72"/>
      <c r="L139" s="72"/>
      <c r="M139" s="72"/>
    </row>
    <row r="140" spans="1:13" s="60" customFormat="1" x14ac:dyDescent="0.3">
      <c r="A140" s="78"/>
      <c r="B140" s="57"/>
      <c r="C140" s="58" t="str">
        <f>IFERROR(VLOOKUP(tbl_ent_set[[#This Row],[Produto]],produtos,3,0),"")</f>
        <v/>
      </c>
      <c r="D140" s="79" t="str">
        <f>IFERROR(tbl_ent_set[[#This Row],[preço unitário]]*tbl_ent_set[[#This Row],[Qtd]],"")</f>
        <v/>
      </c>
      <c r="E140" s="72"/>
      <c r="F140" s="78"/>
      <c r="G140" s="62"/>
      <c r="H140" s="58" t="str">
        <f>IFERROR(VLOOKUP(Tbl_ven_set[[#This Row],[Produto]],produtos,5,0),"")</f>
        <v/>
      </c>
      <c r="I140" s="59" t="str">
        <f>IFERROR(Tbl_ven_set[[#This Row],[preço unitário]]*Tbl_ven_set[[#This Row],[Qtd]],"")</f>
        <v/>
      </c>
      <c r="J140" s="72"/>
      <c r="K140" s="72"/>
      <c r="L140" s="72"/>
      <c r="M140" s="72"/>
    </row>
    <row r="141" spans="1:13" s="60" customFormat="1" x14ac:dyDescent="0.3">
      <c r="A141" s="78"/>
      <c r="B141" s="57"/>
      <c r="C141" s="58" t="str">
        <f>IFERROR(VLOOKUP(tbl_ent_set[[#This Row],[Produto]],produtos,3,0),"")</f>
        <v/>
      </c>
      <c r="D141" s="79" t="str">
        <f>IFERROR(tbl_ent_set[[#This Row],[preço unitário]]*tbl_ent_set[[#This Row],[Qtd]],"")</f>
        <v/>
      </c>
      <c r="E141" s="72"/>
      <c r="F141" s="78"/>
      <c r="G141" s="62"/>
      <c r="H141" s="58" t="str">
        <f>IFERROR(VLOOKUP(Tbl_ven_set[[#This Row],[Produto]],produtos,5,0),"")</f>
        <v/>
      </c>
      <c r="I141" s="59" t="str">
        <f>IFERROR(Tbl_ven_set[[#This Row],[preço unitário]]*Tbl_ven_set[[#This Row],[Qtd]],"")</f>
        <v/>
      </c>
      <c r="J141" s="72"/>
      <c r="K141" s="72"/>
      <c r="L141" s="72"/>
      <c r="M141" s="72"/>
    </row>
    <row r="142" spans="1:13" s="60" customFormat="1" x14ac:dyDescent="0.3">
      <c r="A142" s="78"/>
      <c r="B142" s="57"/>
      <c r="C142" s="58" t="str">
        <f>IFERROR(VLOOKUP(tbl_ent_set[[#This Row],[Produto]],produtos,3,0),"")</f>
        <v/>
      </c>
      <c r="D142" s="79" t="str">
        <f>IFERROR(tbl_ent_set[[#This Row],[preço unitário]]*tbl_ent_set[[#This Row],[Qtd]],"")</f>
        <v/>
      </c>
      <c r="E142" s="72"/>
      <c r="F142" s="78"/>
      <c r="G142" s="62"/>
      <c r="H142" s="58" t="str">
        <f>IFERROR(VLOOKUP(Tbl_ven_set[[#This Row],[Produto]],produtos,5,0),"")</f>
        <v/>
      </c>
      <c r="I142" s="59" t="str">
        <f>IFERROR(Tbl_ven_set[[#This Row],[preço unitário]]*Tbl_ven_set[[#This Row],[Qtd]],"")</f>
        <v/>
      </c>
      <c r="J142" s="72"/>
      <c r="K142" s="72"/>
      <c r="L142" s="72"/>
      <c r="M142" s="72"/>
    </row>
    <row r="143" spans="1:13" s="60" customFormat="1" x14ac:dyDescent="0.3">
      <c r="A143" s="78"/>
      <c r="B143" s="57"/>
      <c r="C143" s="58" t="str">
        <f>IFERROR(VLOOKUP(tbl_ent_set[[#This Row],[Produto]],produtos,3,0),"")</f>
        <v/>
      </c>
      <c r="D143" s="79" t="str">
        <f>IFERROR(tbl_ent_set[[#This Row],[preço unitário]]*tbl_ent_set[[#This Row],[Qtd]],"")</f>
        <v/>
      </c>
      <c r="E143" s="72"/>
      <c r="F143" s="78"/>
      <c r="G143" s="62"/>
      <c r="H143" s="58" t="str">
        <f>IFERROR(VLOOKUP(Tbl_ven_set[[#This Row],[Produto]],produtos,5,0),"")</f>
        <v/>
      </c>
      <c r="I143" s="59" t="str">
        <f>IFERROR(Tbl_ven_set[[#This Row],[preço unitário]]*Tbl_ven_set[[#This Row],[Qtd]],"")</f>
        <v/>
      </c>
      <c r="J143" s="72"/>
      <c r="K143" s="72"/>
      <c r="L143" s="72"/>
      <c r="M143" s="72"/>
    </row>
    <row r="144" spans="1:13" s="60" customFormat="1" x14ac:dyDescent="0.3">
      <c r="A144" s="78"/>
      <c r="B144" s="57"/>
      <c r="C144" s="58" t="str">
        <f>IFERROR(VLOOKUP(tbl_ent_set[[#This Row],[Produto]],produtos,3,0),"")</f>
        <v/>
      </c>
      <c r="D144" s="79" t="str">
        <f>IFERROR(tbl_ent_set[[#This Row],[preço unitário]]*tbl_ent_set[[#This Row],[Qtd]],"")</f>
        <v/>
      </c>
      <c r="E144" s="72"/>
      <c r="F144" s="78"/>
      <c r="G144" s="62"/>
      <c r="H144" s="58" t="str">
        <f>IFERROR(VLOOKUP(Tbl_ven_set[[#This Row],[Produto]],produtos,5,0),"")</f>
        <v/>
      </c>
      <c r="I144" s="59" t="str">
        <f>IFERROR(Tbl_ven_set[[#This Row],[preço unitário]]*Tbl_ven_set[[#This Row],[Qtd]],"")</f>
        <v/>
      </c>
      <c r="J144" s="72"/>
      <c r="K144" s="72"/>
      <c r="L144" s="72"/>
      <c r="M144" s="72"/>
    </row>
    <row r="145" spans="1:13" s="60" customFormat="1" x14ac:dyDescent="0.3">
      <c r="A145" s="78"/>
      <c r="B145" s="57"/>
      <c r="C145" s="58" t="str">
        <f>IFERROR(VLOOKUP(tbl_ent_set[[#This Row],[Produto]],produtos,3,0),"")</f>
        <v/>
      </c>
      <c r="D145" s="79" t="str">
        <f>IFERROR(tbl_ent_set[[#This Row],[preço unitário]]*tbl_ent_set[[#This Row],[Qtd]],"")</f>
        <v/>
      </c>
      <c r="E145" s="72"/>
      <c r="F145" s="78"/>
      <c r="G145" s="62"/>
      <c r="H145" s="58" t="str">
        <f>IFERROR(VLOOKUP(Tbl_ven_set[[#This Row],[Produto]],produtos,5,0),"")</f>
        <v/>
      </c>
      <c r="I145" s="59" t="str">
        <f>IFERROR(Tbl_ven_set[[#This Row],[preço unitário]]*Tbl_ven_set[[#This Row],[Qtd]],"")</f>
        <v/>
      </c>
      <c r="J145" s="72"/>
      <c r="K145" s="72"/>
      <c r="L145" s="72"/>
      <c r="M145" s="72"/>
    </row>
    <row r="146" spans="1:13" s="60" customFormat="1" x14ac:dyDescent="0.3">
      <c r="A146" s="78"/>
      <c r="B146" s="57"/>
      <c r="C146" s="58" t="str">
        <f>IFERROR(VLOOKUP(tbl_ent_set[[#This Row],[Produto]],produtos,3,0),"")</f>
        <v/>
      </c>
      <c r="D146" s="79" t="str">
        <f>IFERROR(tbl_ent_set[[#This Row],[preço unitário]]*tbl_ent_set[[#This Row],[Qtd]],"")</f>
        <v/>
      </c>
      <c r="E146" s="72"/>
      <c r="F146" s="78"/>
      <c r="G146" s="62"/>
      <c r="H146" s="58" t="str">
        <f>IFERROR(VLOOKUP(Tbl_ven_set[[#This Row],[Produto]],produtos,5,0),"")</f>
        <v/>
      </c>
      <c r="I146" s="59" t="str">
        <f>IFERROR(Tbl_ven_set[[#This Row],[preço unitário]]*Tbl_ven_set[[#This Row],[Qtd]],"")</f>
        <v/>
      </c>
      <c r="J146" s="72"/>
      <c r="K146" s="72"/>
      <c r="L146" s="72"/>
      <c r="M146" s="72"/>
    </row>
    <row r="147" spans="1:13" s="60" customFormat="1" x14ac:dyDescent="0.3">
      <c r="A147" s="78"/>
      <c r="B147" s="57"/>
      <c r="C147" s="58" t="str">
        <f>IFERROR(VLOOKUP(tbl_ent_set[[#This Row],[Produto]],produtos,3,0),"")</f>
        <v/>
      </c>
      <c r="D147" s="79" t="str">
        <f>IFERROR(tbl_ent_set[[#This Row],[preço unitário]]*tbl_ent_set[[#This Row],[Qtd]],"")</f>
        <v/>
      </c>
      <c r="E147" s="72"/>
      <c r="F147" s="78"/>
      <c r="G147" s="62"/>
      <c r="H147" s="58" t="str">
        <f>IFERROR(VLOOKUP(Tbl_ven_set[[#This Row],[Produto]],produtos,5,0),"")</f>
        <v/>
      </c>
      <c r="I147" s="59" t="str">
        <f>IFERROR(Tbl_ven_set[[#This Row],[preço unitário]]*Tbl_ven_set[[#This Row],[Qtd]],"")</f>
        <v/>
      </c>
      <c r="J147" s="72"/>
      <c r="K147" s="72"/>
      <c r="L147" s="72"/>
      <c r="M147" s="72"/>
    </row>
    <row r="148" spans="1:13" s="60" customFormat="1" x14ac:dyDescent="0.3">
      <c r="A148" s="78"/>
      <c r="B148" s="57"/>
      <c r="C148" s="58" t="str">
        <f>IFERROR(VLOOKUP(tbl_ent_set[[#This Row],[Produto]],produtos,3,0),"")</f>
        <v/>
      </c>
      <c r="D148" s="79" t="str">
        <f>IFERROR(tbl_ent_set[[#This Row],[preço unitário]]*tbl_ent_set[[#This Row],[Qtd]],"")</f>
        <v/>
      </c>
      <c r="E148" s="72"/>
      <c r="F148" s="78"/>
      <c r="G148" s="62"/>
      <c r="H148" s="58" t="str">
        <f>IFERROR(VLOOKUP(Tbl_ven_set[[#This Row],[Produto]],produtos,5,0),"")</f>
        <v/>
      </c>
      <c r="I148" s="59" t="str">
        <f>IFERROR(Tbl_ven_set[[#This Row],[preço unitário]]*Tbl_ven_set[[#This Row],[Qtd]],"")</f>
        <v/>
      </c>
      <c r="J148" s="72"/>
      <c r="K148" s="72"/>
      <c r="L148" s="72"/>
      <c r="M148" s="72"/>
    </row>
    <row r="149" spans="1:13" s="60" customFormat="1" x14ac:dyDescent="0.3">
      <c r="A149" s="78"/>
      <c r="B149" s="57"/>
      <c r="C149" s="58" t="str">
        <f>IFERROR(VLOOKUP(tbl_ent_set[[#This Row],[Produto]],produtos,3,0),"")</f>
        <v/>
      </c>
      <c r="D149" s="79" t="str">
        <f>IFERROR(tbl_ent_set[[#This Row],[preço unitário]]*tbl_ent_set[[#This Row],[Qtd]],"")</f>
        <v/>
      </c>
      <c r="E149" s="72"/>
      <c r="F149" s="78"/>
      <c r="G149" s="62"/>
      <c r="H149" s="58" t="str">
        <f>IFERROR(VLOOKUP(Tbl_ven_set[[#This Row],[Produto]],produtos,5,0),"")</f>
        <v/>
      </c>
      <c r="I149" s="59" t="str">
        <f>IFERROR(Tbl_ven_set[[#This Row],[preço unitário]]*Tbl_ven_set[[#This Row],[Qtd]],"")</f>
        <v/>
      </c>
      <c r="J149" s="72"/>
      <c r="K149" s="72"/>
      <c r="L149" s="72"/>
      <c r="M149" s="72"/>
    </row>
    <row r="150" spans="1:13" s="60" customFormat="1" x14ac:dyDescent="0.3">
      <c r="A150" s="78"/>
      <c r="B150" s="57"/>
      <c r="C150" s="58" t="str">
        <f>IFERROR(VLOOKUP(tbl_ent_set[[#This Row],[Produto]],produtos,3,0),"")</f>
        <v/>
      </c>
      <c r="D150" s="79" t="str">
        <f>IFERROR(tbl_ent_set[[#This Row],[preço unitário]]*tbl_ent_set[[#This Row],[Qtd]],"")</f>
        <v/>
      </c>
      <c r="E150" s="72"/>
      <c r="F150" s="78"/>
      <c r="G150" s="62"/>
      <c r="H150" s="58" t="str">
        <f>IFERROR(VLOOKUP(Tbl_ven_set[[#This Row],[Produto]],produtos,5,0),"")</f>
        <v/>
      </c>
      <c r="I150" s="59" t="str">
        <f>IFERROR(Tbl_ven_set[[#This Row],[preço unitário]]*Tbl_ven_set[[#This Row],[Qtd]],"")</f>
        <v/>
      </c>
      <c r="J150" s="72"/>
      <c r="K150" s="72"/>
      <c r="L150" s="72"/>
      <c r="M150" s="72"/>
    </row>
    <row r="151" spans="1:13" s="60" customFormat="1" x14ac:dyDescent="0.3">
      <c r="A151" s="78"/>
      <c r="B151" s="57"/>
      <c r="C151" s="58" t="str">
        <f>IFERROR(VLOOKUP(tbl_ent_set[[#This Row],[Produto]],produtos,3,0),"")</f>
        <v/>
      </c>
      <c r="D151" s="79" t="str">
        <f>IFERROR(tbl_ent_set[[#This Row],[preço unitário]]*tbl_ent_set[[#This Row],[Qtd]],"")</f>
        <v/>
      </c>
      <c r="E151" s="72"/>
      <c r="F151" s="78"/>
      <c r="G151" s="62"/>
      <c r="H151" s="58" t="str">
        <f>IFERROR(VLOOKUP(Tbl_ven_set[[#This Row],[Produto]],produtos,5,0),"")</f>
        <v/>
      </c>
      <c r="I151" s="59" t="str">
        <f>IFERROR(Tbl_ven_set[[#This Row],[preço unitário]]*Tbl_ven_set[[#This Row],[Qtd]],"")</f>
        <v/>
      </c>
      <c r="J151" s="72"/>
      <c r="K151" s="72"/>
      <c r="L151" s="72"/>
      <c r="M151" s="72"/>
    </row>
    <row r="152" spans="1:13" s="60" customFormat="1" x14ac:dyDescent="0.3">
      <c r="A152" s="78"/>
      <c r="B152" s="57"/>
      <c r="C152" s="58" t="str">
        <f>IFERROR(VLOOKUP(tbl_ent_set[[#This Row],[Produto]],produtos,3,0),"")</f>
        <v/>
      </c>
      <c r="D152" s="79" t="str">
        <f>IFERROR(tbl_ent_set[[#This Row],[preço unitário]]*tbl_ent_set[[#This Row],[Qtd]],"")</f>
        <v/>
      </c>
      <c r="E152" s="72"/>
      <c r="F152" s="78"/>
      <c r="G152" s="62"/>
      <c r="H152" s="58" t="str">
        <f>IFERROR(VLOOKUP(Tbl_ven_set[[#This Row],[Produto]],produtos,5,0),"")</f>
        <v/>
      </c>
      <c r="I152" s="59" t="str">
        <f>IFERROR(Tbl_ven_set[[#This Row],[preço unitário]]*Tbl_ven_set[[#This Row],[Qtd]],"")</f>
        <v/>
      </c>
      <c r="J152" s="72"/>
      <c r="K152" s="72"/>
      <c r="L152" s="72"/>
      <c r="M152" s="72"/>
    </row>
    <row r="153" spans="1:13" s="60" customFormat="1" x14ac:dyDescent="0.3">
      <c r="A153" s="78"/>
      <c r="B153" s="57"/>
      <c r="C153" s="58" t="str">
        <f>IFERROR(VLOOKUP(tbl_ent_set[[#This Row],[Produto]],produtos,3,0),"")</f>
        <v/>
      </c>
      <c r="D153" s="79" t="str">
        <f>IFERROR(tbl_ent_set[[#This Row],[preço unitário]]*tbl_ent_set[[#This Row],[Qtd]],"")</f>
        <v/>
      </c>
      <c r="E153" s="72"/>
      <c r="F153" s="78"/>
      <c r="G153" s="62"/>
      <c r="H153" s="58" t="str">
        <f>IFERROR(VLOOKUP(Tbl_ven_set[[#This Row],[Produto]],produtos,5,0),"")</f>
        <v/>
      </c>
      <c r="I153" s="59" t="str">
        <f>IFERROR(Tbl_ven_set[[#This Row],[preço unitário]]*Tbl_ven_set[[#This Row],[Qtd]],"")</f>
        <v/>
      </c>
      <c r="J153" s="72"/>
      <c r="K153" s="72"/>
      <c r="L153" s="72"/>
      <c r="M153" s="72"/>
    </row>
    <row r="154" spans="1:13" s="60" customFormat="1" x14ac:dyDescent="0.3">
      <c r="A154" s="78"/>
      <c r="B154" s="57"/>
      <c r="C154" s="58" t="str">
        <f>IFERROR(VLOOKUP(tbl_ent_set[[#This Row],[Produto]],produtos,3,0),"")</f>
        <v/>
      </c>
      <c r="D154" s="79" t="str">
        <f>IFERROR(tbl_ent_set[[#This Row],[preço unitário]]*tbl_ent_set[[#This Row],[Qtd]],"")</f>
        <v/>
      </c>
      <c r="E154" s="72"/>
      <c r="F154" s="78"/>
      <c r="G154" s="62"/>
      <c r="H154" s="58" t="str">
        <f>IFERROR(VLOOKUP(Tbl_ven_set[[#This Row],[Produto]],produtos,5,0),"")</f>
        <v/>
      </c>
      <c r="I154" s="59" t="str">
        <f>IFERROR(Tbl_ven_set[[#This Row],[preço unitário]]*Tbl_ven_set[[#This Row],[Qtd]],"")</f>
        <v/>
      </c>
      <c r="J154" s="72"/>
      <c r="K154" s="72"/>
      <c r="L154" s="72"/>
      <c r="M154" s="72"/>
    </row>
    <row r="155" spans="1:13" s="60" customFormat="1" x14ac:dyDescent="0.3">
      <c r="A155" s="78"/>
      <c r="B155" s="57"/>
      <c r="C155" s="58" t="str">
        <f>IFERROR(VLOOKUP(tbl_ent_set[[#This Row],[Produto]],produtos,3,0),"")</f>
        <v/>
      </c>
      <c r="D155" s="79" t="str">
        <f>IFERROR(tbl_ent_set[[#This Row],[preço unitário]]*tbl_ent_set[[#This Row],[Qtd]],"")</f>
        <v/>
      </c>
      <c r="E155" s="72"/>
      <c r="F155" s="78"/>
      <c r="G155" s="62"/>
      <c r="H155" s="58" t="str">
        <f>IFERROR(VLOOKUP(Tbl_ven_set[[#This Row],[Produto]],produtos,5,0),"")</f>
        <v/>
      </c>
      <c r="I155" s="59" t="str">
        <f>IFERROR(Tbl_ven_set[[#This Row],[preço unitário]]*Tbl_ven_set[[#This Row],[Qtd]],"")</f>
        <v/>
      </c>
      <c r="J155" s="72"/>
      <c r="K155" s="72"/>
      <c r="L155" s="72"/>
      <c r="M155" s="72"/>
    </row>
    <row r="156" spans="1:13" s="60" customFormat="1" x14ac:dyDescent="0.3">
      <c r="A156" s="78"/>
      <c r="B156" s="57"/>
      <c r="C156" s="58" t="str">
        <f>IFERROR(VLOOKUP(tbl_ent_set[[#This Row],[Produto]],produtos,3,0),"")</f>
        <v/>
      </c>
      <c r="D156" s="79" t="str">
        <f>IFERROR(tbl_ent_set[[#This Row],[preço unitário]]*tbl_ent_set[[#This Row],[Qtd]],"")</f>
        <v/>
      </c>
      <c r="E156" s="72"/>
      <c r="F156" s="78"/>
      <c r="G156" s="62"/>
      <c r="H156" s="58" t="str">
        <f>IFERROR(VLOOKUP(Tbl_ven_set[[#This Row],[Produto]],produtos,5,0),"")</f>
        <v/>
      </c>
      <c r="I156" s="59" t="str">
        <f>IFERROR(Tbl_ven_set[[#This Row],[preço unitário]]*Tbl_ven_set[[#This Row],[Qtd]],"")</f>
        <v/>
      </c>
      <c r="J156" s="72"/>
      <c r="K156" s="72"/>
      <c r="L156" s="72"/>
      <c r="M156" s="72"/>
    </row>
    <row r="157" spans="1:13" s="60" customFormat="1" x14ac:dyDescent="0.3">
      <c r="A157" s="78"/>
      <c r="B157" s="57"/>
      <c r="C157" s="58" t="str">
        <f>IFERROR(VLOOKUP(tbl_ent_set[[#This Row],[Produto]],produtos,3,0),"")</f>
        <v/>
      </c>
      <c r="D157" s="79" t="str">
        <f>IFERROR(tbl_ent_set[[#This Row],[preço unitário]]*tbl_ent_set[[#This Row],[Qtd]],"")</f>
        <v/>
      </c>
      <c r="E157" s="72"/>
      <c r="F157" s="78"/>
      <c r="G157" s="62"/>
      <c r="H157" s="58" t="str">
        <f>IFERROR(VLOOKUP(Tbl_ven_set[[#This Row],[Produto]],produtos,5,0),"")</f>
        <v/>
      </c>
      <c r="I157" s="59" t="str">
        <f>IFERROR(Tbl_ven_set[[#This Row],[preço unitário]]*Tbl_ven_set[[#This Row],[Qtd]],"")</f>
        <v/>
      </c>
      <c r="J157" s="72"/>
      <c r="K157" s="72"/>
      <c r="L157" s="72"/>
      <c r="M157" s="72"/>
    </row>
    <row r="158" spans="1:13" s="60" customFormat="1" x14ac:dyDescent="0.3">
      <c r="A158" s="78"/>
      <c r="B158" s="57"/>
      <c r="C158" s="58" t="str">
        <f>IFERROR(VLOOKUP(tbl_ent_set[[#This Row],[Produto]],produtos,3,0),"")</f>
        <v/>
      </c>
      <c r="D158" s="79" t="str">
        <f>IFERROR(tbl_ent_set[[#This Row],[preço unitário]]*tbl_ent_set[[#This Row],[Qtd]],"")</f>
        <v/>
      </c>
      <c r="E158" s="72"/>
      <c r="F158" s="78"/>
      <c r="G158" s="62"/>
      <c r="H158" s="58" t="str">
        <f>IFERROR(VLOOKUP(Tbl_ven_set[[#This Row],[Produto]],produtos,5,0),"")</f>
        <v/>
      </c>
      <c r="I158" s="59" t="str">
        <f>IFERROR(Tbl_ven_set[[#This Row],[preço unitário]]*Tbl_ven_set[[#This Row],[Qtd]],"")</f>
        <v/>
      </c>
      <c r="J158" s="72"/>
      <c r="K158" s="72"/>
      <c r="L158" s="72"/>
      <c r="M158" s="72"/>
    </row>
    <row r="159" spans="1:13" s="60" customFormat="1" x14ac:dyDescent="0.3">
      <c r="A159" s="78"/>
      <c r="B159" s="57"/>
      <c r="C159" s="58" t="str">
        <f>IFERROR(VLOOKUP(tbl_ent_set[[#This Row],[Produto]],produtos,3,0),"")</f>
        <v/>
      </c>
      <c r="D159" s="79" t="str">
        <f>IFERROR(tbl_ent_set[[#This Row],[preço unitário]]*tbl_ent_set[[#This Row],[Qtd]],"")</f>
        <v/>
      </c>
      <c r="E159" s="72"/>
      <c r="F159" s="78"/>
      <c r="G159" s="62"/>
      <c r="H159" s="58" t="str">
        <f>IFERROR(VLOOKUP(Tbl_ven_set[[#This Row],[Produto]],produtos,5,0),"")</f>
        <v/>
      </c>
      <c r="I159" s="59" t="str">
        <f>IFERROR(Tbl_ven_set[[#This Row],[preço unitário]]*Tbl_ven_set[[#This Row],[Qtd]],"")</f>
        <v/>
      </c>
      <c r="J159" s="72"/>
      <c r="K159" s="72"/>
      <c r="L159" s="72"/>
      <c r="M159" s="72"/>
    </row>
    <row r="160" spans="1:13" s="60" customFormat="1" x14ac:dyDescent="0.3">
      <c r="A160" s="78"/>
      <c r="B160" s="57"/>
      <c r="C160" s="58" t="str">
        <f>IFERROR(VLOOKUP(tbl_ent_set[[#This Row],[Produto]],produtos,3,0),"")</f>
        <v/>
      </c>
      <c r="D160" s="79" t="str">
        <f>IFERROR(tbl_ent_set[[#This Row],[preço unitário]]*tbl_ent_set[[#This Row],[Qtd]],"")</f>
        <v/>
      </c>
      <c r="E160" s="72"/>
      <c r="F160" s="78"/>
      <c r="G160" s="62"/>
      <c r="H160" s="58" t="str">
        <f>IFERROR(VLOOKUP(Tbl_ven_set[[#This Row],[Produto]],produtos,5,0),"")</f>
        <v/>
      </c>
      <c r="I160" s="59" t="str">
        <f>IFERROR(Tbl_ven_set[[#This Row],[preço unitário]]*Tbl_ven_set[[#This Row],[Qtd]],"")</f>
        <v/>
      </c>
      <c r="J160" s="72"/>
      <c r="K160" s="72"/>
      <c r="L160" s="72"/>
      <c r="M160" s="72"/>
    </row>
    <row r="161" spans="1:13" s="60" customFormat="1" x14ac:dyDescent="0.3">
      <c r="A161" s="78"/>
      <c r="B161" s="57"/>
      <c r="C161" s="58" t="str">
        <f>IFERROR(VLOOKUP(tbl_ent_set[[#This Row],[Produto]],produtos,3,0),"")</f>
        <v/>
      </c>
      <c r="D161" s="79" t="str">
        <f>IFERROR(tbl_ent_set[[#This Row],[preço unitário]]*tbl_ent_set[[#This Row],[Qtd]],"")</f>
        <v/>
      </c>
      <c r="E161" s="72"/>
      <c r="F161" s="78"/>
      <c r="G161" s="62"/>
      <c r="H161" s="58" t="str">
        <f>IFERROR(VLOOKUP(Tbl_ven_set[[#This Row],[Produto]],produtos,5,0),"")</f>
        <v/>
      </c>
      <c r="I161" s="59" t="str">
        <f>IFERROR(Tbl_ven_set[[#This Row],[preço unitário]]*Tbl_ven_set[[#This Row],[Qtd]],"")</f>
        <v/>
      </c>
      <c r="J161" s="72"/>
      <c r="K161" s="72"/>
      <c r="L161" s="72"/>
      <c r="M161" s="72"/>
    </row>
    <row r="162" spans="1:13" s="60" customFormat="1" x14ac:dyDescent="0.3">
      <c r="A162" s="78"/>
      <c r="B162" s="57"/>
      <c r="C162" s="58" t="str">
        <f>IFERROR(VLOOKUP(tbl_ent_set[[#This Row],[Produto]],produtos,3,0),"")</f>
        <v/>
      </c>
      <c r="D162" s="79" t="str">
        <f>IFERROR(tbl_ent_set[[#This Row],[preço unitário]]*tbl_ent_set[[#This Row],[Qtd]],"")</f>
        <v/>
      </c>
      <c r="E162" s="72"/>
      <c r="F162" s="78"/>
      <c r="G162" s="62"/>
      <c r="H162" s="58" t="str">
        <f>IFERROR(VLOOKUP(Tbl_ven_set[[#This Row],[Produto]],produtos,5,0),"")</f>
        <v/>
      </c>
      <c r="I162" s="59" t="str">
        <f>IFERROR(Tbl_ven_set[[#This Row],[preço unitário]]*Tbl_ven_set[[#This Row],[Qtd]],"")</f>
        <v/>
      </c>
      <c r="J162" s="72"/>
      <c r="K162" s="72"/>
      <c r="L162" s="72"/>
      <c r="M162" s="72"/>
    </row>
    <row r="163" spans="1:13" s="60" customFormat="1" x14ac:dyDescent="0.3">
      <c r="A163" s="78"/>
      <c r="B163" s="57"/>
      <c r="C163" s="58" t="str">
        <f>IFERROR(VLOOKUP(tbl_ent_set[[#This Row],[Produto]],produtos,3,0),"")</f>
        <v/>
      </c>
      <c r="D163" s="79" t="str">
        <f>IFERROR(tbl_ent_set[[#This Row],[preço unitário]]*tbl_ent_set[[#This Row],[Qtd]],"")</f>
        <v/>
      </c>
      <c r="E163" s="72"/>
      <c r="F163" s="78"/>
      <c r="G163" s="62"/>
      <c r="H163" s="58" t="str">
        <f>IFERROR(VLOOKUP(Tbl_ven_set[[#This Row],[Produto]],produtos,5,0),"")</f>
        <v/>
      </c>
      <c r="I163" s="59" t="str">
        <f>IFERROR(Tbl_ven_set[[#This Row],[preço unitário]]*Tbl_ven_set[[#This Row],[Qtd]],"")</f>
        <v/>
      </c>
      <c r="J163" s="72"/>
      <c r="K163" s="72"/>
      <c r="L163" s="72"/>
      <c r="M163" s="72"/>
    </row>
    <row r="164" spans="1:13" s="60" customFormat="1" x14ac:dyDescent="0.3">
      <c r="A164" s="78"/>
      <c r="B164" s="57"/>
      <c r="C164" s="58" t="str">
        <f>IFERROR(VLOOKUP(tbl_ent_set[[#This Row],[Produto]],produtos,3,0),"")</f>
        <v/>
      </c>
      <c r="D164" s="79" t="str">
        <f>IFERROR(tbl_ent_set[[#This Row],[preço unitário]]*tbl_ent_set[[#This Row],[Qtd]],"")</f>
        <v/>
      </c>
      <c r="E164" s="72"/>
      <c r="F164" s="78"/>
      <c r="G164" s="62"/>
      <c r="H164" s="58" t="str">
        <f>IFERROR(VLOOKUP(Tbl_ven_set[[#This Row],[Produto]],produtos,5,0),"")</f>
        <v/>
      </c>
      <c r="I164" s="59" t="str">
        <f>IFERROR(Tbl_ven_set[[#This Row],[preço unitário]]*Tbl_ven_set[[#This Row],[Qtd]],"")</f>
        <v/>
      </c>
      <c r="J164" s="72"/>
      <c r="K164" s="72"/>
      <c r="L164" s="72"/>
      <c r="M164" s="72"/>
    </row>
    <row r="165" spans="1:13" s="60" customFormat="1" x14ac:dyDescent="0.3">
      <c r="A165" s="78"/>
      <c r="B165" s="57"/>
      <c r="C165" s="58" t="str">
        <f>IFERROR(VLOOKUP(tbl_ent_set[[#This Row],[Produto]],produtos,3,0),"")</f>
        <v/>
      </c>
      <c r="D165" s="79" t="str">
        <f>IFERROR(tbl_ent_set[[#This Row],[preço unitário]]*tbl_ent_set[[#This Row],[Qtd]],"")</f>
        <v/>
      </c>
      <c r="E165" s="72"/>
      <c r="F165" s="78"/>
      <c r="G165" s="62"/>
      <c r="H165" s="58" t="str">
        <f>IFERROR(VLOOKUP(Tbl_ven_set[[#This Row],[Produto]],produtos,5,0),"")</f>
        <v/>
      </c>
      <c r="I165" s="59" t="str">
        <f>IFERROR(Tbl_ven_set[[#This Row],[preço unitário]]*Tbl_ven_set[[#This Row],[Qtd]],"")</f>
        <v/>
      </c>
      <c r="J165" s="72"/>
      <c r="K165" s="72"/>
      <c r="L165" s="72"/>
      <c r="M165" s="72"/>
    </row>
    <row r="166" spans="1:13" s="60" customFormat="1" x14ac:dyDescent="0.3">
      <c r="A166" s="78"/>
      <c r="B166" s="57"/>
      <c r="C166" s="58" t="str">
        <f>IFERROR(VLOOKUP(tbl_ent_set[[#This Row],[Produto]],produtos,3,0),"")</f>
        <v/>
      </c>
      <c r="D166" s="79" t="str">
        <f>IFERROR(tbl_ent_set[[#This Row],[preço unitário]]*tbl_ent_set[[#This Row],[Qtd]],"")</f>
        <v/>
      </c>
      <c r="E166" s="72"/>
      <c r="F166" s="78"/>
      <c r="G166" s="62"/>
      <c r="H166" s="58" t="str">
        <f>IFERROR(VLOOKUP(Tbl_ven_set[[#This Row],[Produto]],produtos,5,0),"")</f>
        <v/>
      </c>
      <c r="I166" s="59" t="str">
        <f>IFERROR(Tbl_ven_set[[#This Row],[preço unitário]]*Tbl_ven_set[[#This Row],[Qtd]],"")</f>
        <v/>
      </c>
      <c r="J166" s="72"/>
      <c r="K166" s="72"/>
      <c r="L166" s="72"/>
      <c r="M166" s="72"/>
    </row>
    <row r="167" spans="1:13" s="60" customFormat="1" x14ac:dyDescent="0.3">
      <c r="A167" s="78"/>
      <c r="B167" s="57"/>
      <c r="C167" s="58" t="str">
        <f>IFERROR(VLOOKUP(tbl_ent_set[[#This Row],[Produto]],produtos,3,0),"")</f>
        <v/>
      </c>
      <c r="D167" s="79" t="str">
        <f>IFERROR(tbl_ent_set[[#This Row],[preço unitário]]*tbl_ent_set[[#This Row],[Qtd]],"")</f>
        <v/>
      </c>
      <c r="E167" s="72"/>
      <c r="F167" s="78"/>
      <c r="G167" s="62"/>
      <c r="H167" s="58" t="str">
        <f>IFERROR(VLOOKUP(Tbl_ven_set[[#This Row],[Produto]],produtos,5,0),"")</f>
        <v/>
      </c>
      <c r="I167" s="59" t="str">
        <f>IFERROR(Tbl_ven_set[[#This Row],[preço unitário]]*Tbl_ven_set[[#This Row],[Qtd]],"")</f>
        <v/>
      </c>
      <c r="J167" s="72"/>
      <c r="K167" s="72"/>
      <c r="L167" s="72"/>
      <c r="M167" s="72"/>
    </row>
    <row r="168" spans="1:13" s="60" customFormat="1" x14ac:dyDescent="0.3">
      <c r="A168" s="78"/>
      <c r="B168" s="57"/>
      <c r="C168" s="58" t="str">
        <f>IFERROR(VLOOKUP(tbl_ent_set[[#This Row],[Produto]],produtos,3,0),"")</f>
        <v/>
      </c>
      <c r="D168" s="79" t="str">
        <f>IFERROR(tbl_ent_set[[#This Row],[preço unitário]]*tbl_ent_set[[#This Row],[Qtd]],"")</f>
        <v/>
      </c>
      <c r="E168" s="72"/>
      <c r="F168" s="78"/>
      <c r="G168" s="62"/>
      <c r="H168" s="58" t="str">
        <f>IFERROR(VLOOKUP(Tbl_ven_set[[#This Row],[Produto]],produtos,5,0),"")</f>
        <v/>
      </c>
      <c r="I168" s="59" t="str">
        <f>IFERROR(Tbl_ven_set[[#This Row],[preço unitário]]*Tbl_ven_set[[#This Row],[Qtd]],"")</f>
        <v/>
      </c>
      <c r="J168" s="72"/>
      <c r="K168" s="72"/>
      <c r="L168" s="72"/>
      <c r="M168" s="72"/>
    </row>
    <row r="169" spans="1:13" s="60" customFormat="1" x14ac:dyDescent="0.3">
      <c r="A169" s="78"/>
      <c r="B169" s="57"/>
      <c r="C169" s="58" t="str">
        <f>IFERROR(VLOOKUP(tbl_ent_set[[#This Row],[Produto]],produtos,3,0),"")</f>
        <v/>
      </c>
      <c r="D169" s="79" t="str">
        <f>IFERROR(tbl_ent_set[[#This Row],[preço unitário]]*tbl_ent_set[[#This Row],[Qtd]],"")</f>
        <v/>
      </c>
      <c r="E169" s="72"/>
      <c r="F169" s="78"/>
      <c r="G169" s="62"/>
      <c r="H169" s="58" t="str">
        <f>IFERROR(VLOOKUP(Tbl_ven_set[[#This Row],[Produto]],produtos,5,0),"")</f>
        <v/>
      </c>
      <c r="I169" s="59" t="str">
        <f>IFERROR(Tbl_ven_set[[#This Row],[preço unitário]]*Tbl_ven_set[[#This Row],[Qtd]],"")</f>
        <v/>
      </c>
      <c r="J169" s="72"/>
      <c r="K169" s="72"/>
      <c r="L169" s="72"/>
      <c r="M169" s="72"/>
    </row>
    <row r="170" spans="1:13" s="60" customFormat="1" x14ac:dyDescent="0.3">
      <c r="A170" s="78"/>
      <c r="B170" s="57"/>
      <c r="C170" s="58" t="str">
        <f>IFERROR(VLOOKUP(tbl_ent_set[[#This Row],[Produto]],produtos,3,0),"")</f>
        <v/>
      </c>
      <c r="D170" s="79" t="str">
        <f>IFERROR(tbl_ent_set[[#This Row],[preço unitário]]*tbl_ent_set[[#This Row],[Qtd]],"")</f>
        <v/>
      </c>
      <c r="E170" s="72"/>
      <c r="F170" s="78"/>
      <c r="G170" s="62"/>
      <c r="H170" s="58" t="str">
        <f>IFERROR(VLOOKUP(Tbl_ven_set[[#This Row],[Produto]],produtos,5,0),"")</f>
        <v/>
      </c>
      <c r="I170" s="59" t="str">
        <f>IFERROR(Tbl_ven_set[[#This Row],[preço unitário]]*Tbl_ven_set[[#This Row],[Qtd]],"")</f>
        <v/>
      </c>
      <c r="J170" s="72"/>
      <c r="K170" s="72"/>
      <c r="L170" s="72"/>
      <c r="M170" s="72"/>
    </row>
    <row r="171" spans="1:13" s="60" customFormat="1" x14ac:dyDescent="0.3">
      <c r="A171" s="78"/>
      <c r="B171" s="57"/>
      <c r="C171" s="58" t="str">
        <f>IFERROR(VLOOKUP(tbl_ent_set[[#This Row],[Produto]],produtos,3,0),"")</f>
        <v/>
      </c>
      <c r="D171" s="79" t="str">
        <f>IFERROR(tbl_ent_set[[#This Row],[preço unitário]]*tbl_ent_set[[#This Row],[Qtd]],"")</f>
        <v/>
      </c>
      <c r="E171" s="72"/>
      <c r="F171" s="78"/>
      <c r="G171" s="62"/>
      <c r="H171" s="58" t="str">
        <f>IFERROR(VLOOKUP(Tbl_ven_set[[#This Row],[Produto]],produtos,5,0),"")</f>
        <v/>
      </c>
      <c r="I171" s="59" t="str">
        <f>IFERROR(Tbl_ven_set[[#This Row],[preço unitário]]*Tbl_ven_set[[#This Row],[Qtd]],"")</f>
        <v/>
      </c>
      <c r="J171" s="72"/>
      <c r="K171" s="72"/>
      <c r="L171" s="72"/>
      <c r="M171" s="72"/>
    </row>
    <row r="172" spans="1:13" s="60" customFormat="1" x14ac:dyDescent="0.3">
      <c r="A172" s="78"/>
      <c r="B172" s="57"/>
      <c r="C172" s="58" t="str">
        <f>IFERROR(VLOOKUP(tbl_ent_set[[#This Row],[Produto]],produtos,3,0),"")</f>
        <v/>
      </c>
      <c r="D172" s="79" t="str">
        <f>IFERROR(tbl_ent_set[[#This Row],[preço unitário]]*tbl_ent_set[[#This Row],[Qtd]],"")</f>
        <v/>
      </c>
      <c r="E172" s="72"/>
      <c r="F172" s="78"/>
      <c r="G172" s="62"/>
      <c r="H172" s="58" t="str">
        <f>IFERROR(VLOOKUP(Tbl_ven_set[[#This Row],[Produto]],produtos,5,0),"")</f>
        <v/>
      </c>
      <c r="I172" s="59" t="str">
        <f>IFERROR(Tbl_ven_set[[#This Row],[preço unitário]]*Tbl_ven_set[[#This Row],[Qtd]],"")</f>
        <v/>
      </c>
      <c r="J172" s="72"/>
      <c r="K172" s="72"/>
      <c r="L172" s="72"/>
      <c r="M172" s="72"/>
    </row>
    <row r="173" spans="1:13" s="60" customFormat="1" x14ac:dyDescent="0.3">
      <c r="A173" s="78"/>
      <c r="B173" s="57"/>
      <c r="C173" s="58" t="str">
        <f>IFERROR(VLOOKUP(tbl_ent_set[[#This Row],[Produto]],produtos,3,0),"")</f>
        <v/>
      </c>
      <c r="D173" s="79" t="str">
        <f>IFERROR(tbl_ent_set[[#This Row],[preço unitário]]*tbl_ent_set[[#This Row],[Qtd]],"")</f>
        <v/>
      </c>
      <c r="E173" s="72"/>
      <c r="F173" s="78"/>
      <c r="G173" s="62"/>
      <c r="H173" s="58" t="str">
        <f>IFERROR(VLOOKUP(Tbl_ven_set[[#This Row],[Produto]],produtos,5,0),"")</f>
        <v/>
      </c>
      <c r="I173" s="59" t="str">
        <f>IFERROR(Tbl_ven_set[[#This Row],[preço unitário]]*Tbl_ven_set[[#This Row],[Qtd]],"")</f>
        <v/>
      </c>
      <c r="J173" s="72"/>
      <c r="K173" s="72"/>
      <c r="L173" s="72"/>
      <c r="M173" s="72"/>
    </row>
    <row r="174" spans="1:13" s="60" customFormat="1" x14ac:dyDescent="0.3">
      <c r="A174" s="78"/>
      <c r="B174" s="57"/>
      <c r="C174" s="58" t="str">
        <f>IFERROR(VLOOKUP(tbl_ent_set[[#This Row],[Produto]],produtos,3,0),"")</f>
        <v/>
      </c>
      <c r="D174" s="79" t="str">
        <f>IFERROR(tbl_ent_set[[#This Row],[preço unitário]]*tbl_ent_set[[#This Row],[Qtd]],"")</f>
        <v/>
      </c>
      <c r="E174" s="72"/>
      <c r="F174" s="78"/>
      <c r="G174" s="62"/>
      <c r="H174" s="58" t="str">
        <f>IFERROR(VLOOKUP(Tbl_ven_set[[#This Row],[Produto]],produtos,5,0),"")</f>
        <v/>
      </c>
      <c r="I174" s="59" t="str">
        <f>IFERROR(Tbl_ven_set[[#This Row],[preço unitário]]*Tbl_ven_set[[#This Row],[Qtd]],"")</f>
        <v/>
      </c>
      <c r="J174" s="72"/>
      <c r="K174" s="72"/>
      <c r="L174" s="72"/>
      <c r="M174" s="72"/>
    </row>
    <row r="175" spans="1:13" s="60" customFormat="1" x14ac:dyDescent="0.3">
      <c r="A175" s="78"/>
      <c r="B175" s="57"/>
      <c r="C175" s="58" t="str">
        <f>IFERROR(VLOOKUP(tbl_ent_set[[#This Row],[Produto]],produtos,3,0),"")</f>
        <v/>
      </c>
      <c r="D175" s="79" t="str">
        <f>IFERROR(tbl_ent_set[[#This Row],[preço unitário]]*tbl_ent_set[[#This Row],[Qtd]],"")</f>
        <v/>
      </c>
      <c r="E175" s="72"/>
      <c r="F175" s="78"/>
      <c r="G175" s="62"/>
      <c r="H175" s="58" t="str">
        <f>IFERROR(VLOOKUP(Tbl_ven_set[[#This Row],[Produto]],produtos,5,0),"")</f>
        <v/>
      </c>
      <c r="I175" s="59" t="str">
        <f>IFERROR(Tbl_ven_set[[#This Row],[preço unitário]]*Tbl_ven_set[[#This Row],[Qtd]],"")</f>
        <v/>
      </c>
      <c r="J175" s="72"/>
      <c r="K175" s="72"/>
      <c r="L175" s="72"/>
      <c r="M175" s="72"/>
    </row>
    <row r="176" spans="1:13" s="60" customFormat="1" x14ac:dyDescent="0.3">
      <c r="A176" s="78"/>
      <c r="B176" s="57"/>
      <c r="C176" s="58" t="str">
        <f>IFERROR(VLOOKUP(tbl_ent_set[[#This Row],[Produto]],produtos,3,0),"")</f>
        <v/>
      </c>
      <c r="D176" s="79" t="str">
        <f>IFERROR(tbl_ent_set[[#This Row],[preço unitário]]*tbl_ent_set[[#This Row],[Qtd]],"")</f>
        <v/>
      </c>
      <c r="E176" s="72"/>
      <c r="F176" s="78"/>
      <c r="G176" s="62"/>
      <c r="H176" s="58" t="str">
        <f>IFERROR(VLOOKUP(Tbl_ven_set[[#This Row],[Produto]],produtos,5,0),"")</f>
        <v/>
      </c>
      <c r="I176" s="59" t="str">
        <f>IFERROR(Tbl_ven_set[[#This Row],[preço unitário]]*Tbl_ven_set[[#This Row],[Qtd]],"")</f>
        <v/>
      </c>
      <c r="J176" s="72"/>
      <c r="K176" s="72"/>
      <c r="L176" s="72"/>
      <c r="M176" s="72"/>
    </row>
    <row r="177" spans="1:13" s="60" customFormat="1" x14ac:dyDescent="0.3">
      <c r="A177" s="78"/>
      <c r="B177" s="57"/>
      <c r="C177" s="58" t="str">
        <f>IFERROR(VLOOKUP(tbl_ent_set[[#This Row],[Produto]],produtos,3,0),"")</f>
        <v/>
      </c>
      <c r="D177" s="79" t="str">
        <f>IFERROR(tbl_ent_set[[#This Row],[preço unitário]]*tbl_ent_set[[#This Row],[Qtd]],"")</f>
        <v/>
      </c>
      <c r="E177" s="72"/>
      <c r="F177" s="78"/>
      <c r="G177" s="62"/>
      <c r="H177" s="58" t="str">
        <f>IFERROR(VLOOKUP(Tbl_ven_set[[#This Row],[Produto]],produtos,5,0),"")</f>
        <v/>
      </c>
      <c r="I177" s="59" t="str">
        <f>IFERROR(Tbl_ven_set[[#This Row],[preço unitário]]*Tbl_ven_set[[#This Row],[Qtd]],"")</f>
        <v/>
      </c>
      <c r="J177" s="72"/>
      <c r="K177" s="72"/>
      <c r="L177" s="72"/>
      <c r="M177" s="72"/>
    </row>
    <row r="178" spans="1:13" s="60" customFormat="1" x14ac:dyDescent="0.3">
      <c r="A178" s="78"/>
      <c r="B178" s="57"/>
      <c r="C178" s="58" t="str">
        <f>IFERROR(VLOOKUP(tbl_ent_set[[#This Row],[Produto]],produtos,3,0),"")</f>
        <v/>
      </c>
      <c r="D178" s="79" t="str">
        <f>IFERROR(tbl_ent_set[[#This Row],[preço unitário]]*tbl_ent_set[[#This Row],[Qtd]],"")</f>
        <v/>
      </c>
      <c r="E178" s="72"/>
      <c r="F178" s="78"/>
      <c r="G178" s="62"/>
      <c r="H178" s="58" t="str">
        <f>IFERROR(VLOOKUP(Tbl_ven_set[[#This Row],[Produto]],produtos,5,0),"")</f>
        <v/>
      </c>
      <c r="I178" s="59" t="str">
        <f>IFERROR(Tbl_ven_set[[#This Row],[preço unitário]]*Tbl_ven_set[[#This Row],[Qtd]],"")</f>
        <v/>
      </c>
      <c r="J178" s="72"/>
      <c r="K178" s="72"/>
      <c r="L178" s="72"/>
      <c r="M178" s="72"/>
    </row>
    <row r="179" spans="1:13" s="60" customFormat="1" x14ac:dyDescent="0.3">
      <c r="A179" s="78"/>
      <c r="B179" s="57"/>
      <c r="C179" s="58" t="str">
        <f>IFERROR(VLOOKUP(tbl_ent_set[[#This Row],[Produto]],produtos,3,0),"")</f>
        <v/>
      </c>
      <c r="D179" s="79" t="str">
        <f>IFERROR(tbl_ent_set[[#This Row],[preço unitário]]*tbl_ent_set[[#This Row],[Qtd]],"")</f>
        <v/>
      </c>
      <c r="E179" s="72"/>
      <c r="F179" s="78"/>
      <c r="G179" s="62"/>
      <c r="H179" s="58" t="str">
        <f>IFERROR(VLOOKUP(Tbl_ven_set[[#This Row],[Produto]],produtos,5,0),"")</f>
        <v/>
      </c>
      <c r="I179" s="59" t="str">
        <f>IFERROR(Tbl_ven_set[[#This Row],[preço unitário]]*Tbl_ven_set[[#This Row],[Qtd]],"")</f>
        <v/>
      </c>
      <c r="J179" s="72"/>
      <c r="K179" s="72"/>
      <c r="L179" s="72"/>
      <c r="M179" s="72"/>
    </row>
    <row r="180" spans="1:13" s="60" customFormat="1" x14ac:dyDescent="0.3">
      <c r="A180" s="78"/>
      <c r="B180" s="57"/>
      <c r="C180" s="58" t="str">
        <f>IFERROR(VLOOKUP(tbl_ent_set[[#This Row],[Produto]],produtos,3,0),"")</f>
        <v/>
      </c>
      <c r="D180" s="79" t="str">
        <f>IFERROR(tbl_ent_set[[#This Row],[preço unitário]]*tbl_ent_set[[#This Row],[Qtd]],"")</f>
        <v/>
      </c>
      <c r="E180" s="72"/>
      <c r="F180" s="78"/>
      <c r="G180" s="62"/>
      <c r="H180" s="58" t="str">
        <f>IFERROR(VLOOKUP(Tbl_ven_set[[#This Row],[Produto]],produtos,5,0),"")</f>
        <v/>
      </c>
      <c r="I180" s="59" t="str">
        <f>IFERROR(Tbl_ven_set[[#This Row],[preço unitário]]*Tbl_ven_set[[#This Row],[Qtd]],"")</f>
        <v/>
      </c>
      <c r="J180" s="72"/>
      <c r="K180" s="72"/>
      <c r="L180" s="72"/>
      <c r="M180" s="72"/>
    </row>
    <row r="181" spans="1:13" s="60" customFormat="1" x14ac:dyDescent="0.3">
      <c r="A181" s="78"/>
      <c r="B181" s="57"/>
      <c r="C181" s="58" t="str">
        <f>IFERROR(VLOOKUP(tbl_ent_set[[#This Row],[Produto]],produtos,3,0),"")</f>
        <v/>
      </c>
      <c r="D181" s="79" t="str">
        <f>IFERROR(tbl_ent_set[[#This Row],[preço unitário]]*tbl_ent_set[[#This Row],[Qtd]],"")</f>
        <v/>
      </c>
      <c r="E181" s="72"/>
      <c r="F181" s="78"/>
      <c r="G181" s="62"/>
      <c r="H181" s="58" t="str">
        <f>IFERROR(VLOOKUP(Tbl_ven_set[[#This Row],[Produto]],produtos,5,0),"")</f>
        <v/>
      </c>
      <c r="I181" s="59" t="str">
        <f>IFERROR(Tbl_ven_set[[#This Row],[preço unitário]]*Tbl_ven_set[[#This Row],[Qtd]],"")</f>
        <v/>
      </c>
      <c r="J181" s="72"/>
      <c r="K181" s="72"/>
      <c r="L181" s="72"/>
      <c r="M181" s="72"/>
    </row>
    <row r="182" spans="1:13" s="60" customFormat="1" x14ac:dyDescent="0.3">
      <c r="A182" s="78"/>
      <c r="B182" s="57"/>
      <c r="C182" s="58" t="str">
        <f>IFERROR(VLOOKUP(tbl_ent_set[[#This Row],[Produto]],produtos,3,0),"")</f>
        <v/>
      </c>
      <c r="D182" s="79" t="str">
        <f>IFERROR(tbl_ent_set[[#This Row],[preço unitário]]*tbl_ent_set[[#This Row],[Qtd]],"")</f>
        <v/>
      </c>
      <c r="E182" s="72"/>
      <c r="F182" s="78"/>
      <c r="G182" s="62"/>
      <c r="H182" s="58" t="str">
        <f>IFERROR(VLOOKUP(Tbl_ven_set[[#This Row],[Produto]],produtos,5,0),"")</f>
        <v/>
      </c>
      <c r="I182" s="59" t="str">
        <f>IFERROR(Tbl_ven_set[[#This Row],[preço unitário]]*Tbl_ven_set[[#This Row],[Qtd]],"")</f>
        <v/>
      </c>
      <c r="J182" s="72"/>
      <c r="K182" s="72"/>
      <c r="L182" s="72"/>
      <c r="M182" s="72"/>
    </row>
    <row r="183" spans="1:13" s="60" customFormat="1" x14ac:dyDescent="0.3">
      <c r="A183" s="78"/>
      <c r="B183" s="57"/>
      <c r="C183" s="58" t="str">
        <f>IFERROR(VLOOKUP(tbl_ent_set[[#This Row],[Produto]],produtos,3,0),"")</f>
        <v/>
      </c>
      <c r="D183" s="79" t="str">
        <f>IFERROR(tbl_ent_set[[#This Row],[preço unitário]]*tbl_ent_set[[#This Row],[Qtd]],"")</f>
        <v/>
      </c>
      <c r="E183" s="72"/>
      <c r="F183" s="78"/>
      <c r="G183" s="62"/>
      <c r="H183" s="58" t="str">
        <f>IFERROR(VLOOKUP(Tbl_ven_set[[#This Row],[Produto]],produtos,5,0),"")</f>
        <v/>
      </c>
      <c r="I183" s="59" t="str">
        <f>IFERROR(Tbl_ven_set[[#This Row],[preço unitário]]*Tbl_ven_set[[#This Row],[Qtd]],"")</f>
        <v/>
      </c>
      <c r="J183" s="72"/>
      <c r="K183" s="72"/>
      <c r="L183" s="72"/>
      <c r="M183" s="72"/>
    </row>
    <row r="184" spans="1:13" s="60" customFormat="1" x14ac:dyDescent="0.3">
      <c r="A184" s="78"/>
      <c r="B184" s="57"/>
      <c r="C184" s="58" t="str">
        <f>IFERROR(VLOOKUP(tbl_ent_set[[#This Row],[Produto]],produtos,3,0),"")</f>
        <v/>
      </c>
      <c r="D184" s="79" t="str">
        <f>IFERROR(tbl_ent_set[[#This Row],[preço unitário]]*tbl_ent_set[[#This Row],[Qtd]],"")</f>
        <v/>
      </c>
      <c r="E184" s="72"/>
      <c r="F184" s="78"/>
      <c r="G184" s="62"/>
      <c r="H184" s="58" t="str">
        <f>IFERROR(VLOOKUP(Tbl_ven_set[[#This Row],[Produto]],produtos,5,0),"")</f>
        <v/>
      </c>
      <c r="I184" s="59" t="str">
        <f>IFERROR(Tbl_ven_set[[#This Row],[preço unitário]]*Tbl_ven_set[[#This Row],[Qtd]],"")</f>
        <v/>
      </c>
      <c r="J184" s="72"/>
      <c r="K184" s="72"/>
      <c r="L184" s="72"/>
      <c r="M184" s="72"/>
    </row>
    <row r="185" spans="1:13" s="60" customFormat="1" x14ac:dyDescent="0.3">
      <c r="A185" s="78"/>
      <c r="B185" s="57"/>
      <c r="C185" s="58" t="str">
        <f>IFERROR(VLOOKUP(tbl_ent_set[[#This Row],[Produto]],produtos,3,0),"")</f>
        <v/>
      </c>
      <c r="D185" s="79" t="str">
        <f>IFERROR(tbl_ent_set[[#This Row],[preço unitário]]*tbl_ent_set[[#This Row],[Qtd]],"")</f>
        <v/>
      </c>
      <c r="E185" s="72"/>
      <c r="F185" s="78"/>
      <c r="G185" s="62"/>
      <c r="H185" s="58" t="str">
        <f>IFERROR(VLOOKUP(Tbl_ven_set[[#This Row],[Produto]],produtos,5,0),"")</f>
        <v/>
      </c>
      <c r="I185" s="59" t="str">
        <f>IFERROR(Tbl_ven_set[[#This Row],[preço unitário]]*Tbl_ven_set[[#This Row],[Qtd]],"")</f>
        <v/>
      </c>
      <c r="J185" s="72"/>
      <c r="K185" s="72"/>
      <c r="L185" s="72"/>
      <c r="M185" s="72"/>
    </row>
    <row r="186" spans="1:13" s="60" customFormat="1" x14ac:dyDescent="0.3">
      <c r="A186" s="78"/>
      <c r="B186" s="57"/>
      <c r="C186" s="58" t="str">
        <f>IFERROR(VLOOKUP(tbl_ent_set[[#This Row],[Produto]],produtos,3,0),"")</f>
        <v/>
      </c>
      <c r="D186" s="79" t="str">
        <f>IFERROR(tbl_ent_set[[#This Row],[preço unitário]]*tbl_ent_set[[#This Row],[Qtd]],"")</f>
        <v/>
      </c>
      <c r="E186" s="72"/>
      <c r="F186" s="78"/>
      <c r="G186" s="62"/>
      <c r="H186" s="58" t="str">
        <f>IFERROR(VLOOKUP(Tbl_ven_set[[#This Row],[Produto]],produtos,5,0),"")</f>
        <v/>
      </c>
      <c r="I186" s="59" t="str">
        <f>IFERROR(Tbl_ven_set[[#This Row],[preço unitário]]*Tbl_ven_set[[#This Row],[Qtd]],"")</f>
        <v/>
      </c>
      <c r="J186" s="72"/>
      <c r="K186" s="72"/>
      <c r="L186" s="72"/>
      <c r="M186" s="72"/>
    </row>
    <row r="187" spans="1:13" s="60" customFormat="1" x14ac:dyDescent="0.3">
      <c r="A187" s="78"/>
      <c r="B187" s="57"/>
      <c r="C187" s="58" t="str">
        <f>IFERROR(VLOOKUP(tbl_ent_set[[#This Row],[Produto]],produtos,3,0),"")</f>
        <v/>
      </c>
      <c r="D187" s="79" t="str">
        <f>IFERROR(tbl_ent_set[[#This Row],[preço unitário]]*tbl_ent_set[[#This Row],[Qtd]],"")</f>
        <v/>
      </c>
      <c r="E187" s="72"/>
      <c r="F187" s="78"/>
      <c r="G187" s="62"/>
      <c r="H187" s="58" t="str">
        <f>IFERROR(VLOOKUP(Tbl_ven_set[[#This Row],[Produto]],produtos,5,0),"")</f>
        <v/>
      </c>
      <c r="I187" s="59" t="str">
        <f>IFERROR(Tbl_ven_set[[#This Row],[preço unitário]]*Tbl_ven_set[[#This Row],[Qtd]],"")</f>
        <v/>
      </c>
      <c r="J187" s="72"/>
      <c r="K187" s="72"/>
      <c r="L187" s="72"/>
      <c r="M187" s="72"/>
    </row>
    <row r="188" spans="1:13" s="60" customFormat="1" x14ac:dyDescent="0.3">
      <c r="A188" s="78"/>
      <c r="B188" s="57"/>
      <c r="C188" s="58" t="str">
        <f>IFERROR(VLOOKUP(tbl_ent_set[[#This Row],[Produto]],produtos,3,0),"")</f>
        <v/>
      </c>
      <c r="D188" s="79" t="str">
        <f>IFERROR(tbl_ent_set[[#This Row],[preço unitário]]*tbl_ent_set[[#This Row],[Qtd]],"")</f>
        <v/>
      </c>
      <c r="E188" s="72"/>
      <c r="F188" s="78"/>
      <c r="G188" s="62"/>
      <c r="H188" s="58" t="str">
        <f>IFERROR(VLOOKUP(Tbl_ven_set[[#This Row],[Produto]],produtos,5,0),"")</f>
        <v/>
      </c>
      <c r="I188" s="59" t="str">
        <f>IFERROR(Tbl_ven_set[[#This Row],[preço unitário]]*Tbl_ven_set[[#This Row],[Qtd]],"")</f>
        <v/>
      </c>
      <c r="J188" s="72"/>
      <c r="K188" s="72"/>
      <c r="L188" s="72"/>
      <c r="M188" s="72"/>
    </row>
    <row r="189" spans="1:13" s="60" customFormat="1" x14ac:dyDescent="0.3">
      <c r="A189" s="78"/>
      <c r="B189" s="57"/>
      <c r="C189" s="58" t="str">
        <f>IFERROR(VLOOKUP(tbl_ent_set[[#This Row],[Produto]],produtos,3,0),"")</f>
        <v/>
      </c>
      <c r="D189" s="79" t="str">
        <f>IFERROR(tbl_ent_set[[#This Row],[preço unitário]]*tbl_ent_set[[#This Row],[Qtd]],"")</f>
        <v/>
      </c>
      <c r="E189" s="72"/>
      <c r="F189" s="78"/>
      <c r="G189" s="62"/>
      <c r="H189" s="58" t="str">
        <f>IFERROR(VLOOKUP(Tbl_ven_set[[#This Row],[Produto]],produtos,5,0),"")</f>
        <v/>
      </c>
      <c r="I189" s="59" t="str">
        <f>IFERROR(Tbl_ven_set[[#This Row],[preço unitário]]*Tbl_ven_set[[#This Row],[Qtd]],"")</f>
        <v/>
      </c>
      <c r="J189" s="72"/>
      <c r="K189" s="72"/>
      <c r="L189" s="72"/>
      <c r="M189" s="72"/>
    </row>
    <row r="190" spans="1:13" s="60" customFormat="1" x14ac:dyDescent="0.3">
      <c r="A190" s="78"/>
      <c r="B190" s="57"/>
      <c r="C190" s="58" t="str">
        <f>IFERROR(VLOOKUP(tbl_ent_set[[#This Row],[Produto]],produtos,3,0),"")</f>
        <v/>
      </c>
      <c r="D190" s="79" t="str">
        <f>IFERROR(tbl_ent_set[[#This Row],[preço unitário]]*tbl_ent_set[[#This Row],[Qtd]],"")</f>
        <v/>
      </c>
      <c r="E190" s="72"/>
      <c r="F190" s="78"/>
      <c r="G190" s="62"/>
      <c r="H190" s="58" t="str">
        <f>IFERROR(VLOOKUP(Tbl_ven_set[[#This Row],[Produto]],produtos,5,0),"")</f>
        <v/>
      </c>
      <c r="I190" s="59" t="str">
        <f>IFERROR(Tbl_ven_set[[#This Row],[preço unitário]]*Tbl_ven_set[[#This Row],[Qtd]],"")</f>
        <v/>
      </c>
      <c r="J190" s="72"/>
      <c r="K190" s="72"/>
      <c r="L190" s="72"/>
      <c r="M190" s="72"/>
    </row>
    <row r="191" spans="1:13" s="60" customFormat="1" x14ac:dyDescent="0.3">
      <c r="A191" s="78"/>
      <c r="B191" s="57"/>
      <c r="C191" s="58" t="str">
        <f>IFERROR(VLOOKUP(tbl_ent_set[[#This Row],[Produto]],produtos,3,0),"")</f>
        <v/>
      </c>
      <c r="D191" s="79" t="str">
        <f>IFERROR(tbl_ent_set[[#This Row],[preço unitário]]*tbl_ent_set[[#This Row],[Qtd]],"")</f>
        <v/>
      </c>
      <c r="E191" s="72"/>
      <c r="F191" s="78"/>
      <c r="G191" s="62"/>
      <c r="H191" s="58" t="str">
        <f>IFERROR(VLOOKUP(Tbl_ven_set[[#This Row],[Produto]],produtos,5,0),"")</f>
        <v/>
      </c>
      <c r="I191" s="59" t="str">
        <f>IFERROR(Tbl_ven_set[[#This Row],[preço unitário]]*Tbl_ven_set[[#This Row],[Qtd]],"")</f>
        <v/>
      </c>
      <c r="J191" s="72"/>
      <c r="K191" s="72"/>
      <c r="L191" s="72"/>
      <c r="M191" s="72"/>
    </row>
    <row r="192" spans="1:13" s="60" customFormat="1" x14ac:dyDescent="0.3">
      <c r="A192" s="78"/>
      <c r="B192" s="57"/>
      <c r="C192" s="58" t="str">
        <f>IFERROR(VLOOKUP(tbl_ent_set[[#This Row],[Produto]],produtos,3,0),"")</f>
        <v/>
      </c>
      <c r="D192" s="79" t="str">
        <f>IFERROR(tbl_ent_set[[#This Row],[preço unitário]]*tbl_ent_set[[#This Row],[Qtd]],"")</f>
        <v/>
      </c>
      <c r="E192" s="72"/>
      <c r="F192" s="78"/>
      <c r="G192" s="62"/>
      <c r="H192" s="58" t="str">
        <f>IFERROR(VLOOKUP(Tbl_ven_set[[#This Row],[Produto]],produtos,5,0),"")</f>
        <v/>
      </c>
      <c r="I192" s="59" t="str">
        <f>IFERROR(Tbl_ven_set[[#This Row],[preço unitário]]*Tbl_ven_set[[#This Row],[Qtd]],"")</f>
        <v/>
      </c>
      <c r="J192" s="72"/>
      <c r="K192" s="72"/>
      <c r="L192" s="72"/>
      <c r="M192" s="72"/>
    </row>
    <row r="193" spans="1:13" s="60" customFormat="1" x14ac:dyDescent="0.3">
      <c r="A193" s="78"/>
      <c r="B193" s="57"/>
      <c r="C193" s="58" t="str">
        <f>IFERROR(VLOOKUP(tbl_ent_set[[#This Row],[Produto]],produtos,3,0),"")</f>
        <v/>
      </c>
      <c r="D193" s="79" t="str">
        <f>IFERROR(tbl_ent_set[[#This Row],[preço unitário]]*tbl_ent_set[[#This Row],[Qtd]],"")</f>
        <v/>
      </c>
      <c r="E193" s="72"/>
      <c r="F193" s="78"/>
      <c r="G193" s="62"/>
      <c r="H193" s="58" t="str">
        <f>IFERROR(VLOOKUP(Tbl_ven_set[[#This Row],[Produto]],produtos,5,0),"")</f>
        <v/>
      </c>
      <c r="I193" s="59" t="str">
        <f>IFERROR(Tbl_ven_set[[#This Row],[preço unitário]]*Tbl_ven_set[[#This Row],[Qtd]],"")</f>
        <v/>
      </c>
      <c r="J193" s="72"/>
      <c r="K193" s="72"/>
      <c r="L193" s="72"/>
      <c r="M193" s="72"/>
    </row>
    <row r="194" spans="1:13" s="60" customFormat="1" x14ac:dyDescent="0.3">
      <c r="A194" s="78"/>
      <c r="B194" s="57"/>
      <c r="C194" s="58" t="str">
        <f>IFERROR(VLOOKUP(tbl_ent_set[[#This Row],[Produto]],produtos,3,0),"")</f>
        <v/>
      </c>
      <c r="D194" s="79" t="str">
        <f>IFERROR(tbl_ent_set[[#This Row],[preço unitário]]*tbl_ent_set[[#This Row],[Qtd]],"")</f>
        <v/>
      </c>
      <c r="E194" s="72"/>
      <c r="F194" s="78"/>
      <c r="G194" s="62"/>
      <c r="H194" s="58" t="str">
        <f>IFERROR(VLOOKUP(Tbl_ven_set[[#This Row],[Produto]],produtos,5,0),"")</f>
        <v/>
      </c>
      <c r="I194" s="59" t="str">
        <f>IFERROR(Tbl_ven_set[[#This Row],[preço unitário]]*Tbl_ven_set[[#This Row],[Qtd]],"")</f>
        <v/>
      </c>
      <c r="J194" s="72"/>
      <c r="K194" s="72"/>
      <c r="L194" s="72"/>
      <c r="M194" s="72"/>
    </row>
    <row r="195" spans="1:13" s="60" customFormat="1" x14ac:dyDescent="0.3">
      <c r="A195" s="78"/>
      <c r="B195" s="57"/>
      <c r="C195" s="58" t="str">
        <f>IFERROR(VLOOKUP(tbl_ent_set[[#This Row],[Produto]],produtos,3,0),"")</f>
        <v/>
      </c>
      <c r="D195" s="79" t="str">
        <f>IFERROR(tbl_ent_set[[#This Row],[preço unitário]]*tbl_ent_set[[#This Row],[Qtd]],"")</f>
        <v/>
      </c>
      <c r="E195" s="72"/>
      <c r="F195" s="78"/>
      <c r="G195" s="62"/>
      <c r="H195" s="58" t="str">
        <f>IFERROR(VLOOKUP(Tbl_ven_set[[#This Row],[Produto]],produtos,5,0),"")</f>
        <v/>
      </c>
      <c r="I195" s="59" t="str">
        <f>IFERROR(Tbl_ven_set[[#This Row],[preço unitário]]*Tbl_ven_set[[#This Row],[Qtd]],"")</f>
        <v/>
      </c>
      <c r="J195" s="72"/>
      <c r="K195" s="72"/>
      <c r="L195" s="72"/>
      <c r="M195" s="72"/>
    </row>
    <row r="196" spans="1:13" s="60" customFormat="1" x14ac:dyDescent="0.3">
      <c r="A196" s="78"/>
      <c r="B196" s="57"/>
      <c r="C196" s="58" t="str">
        <f>IFERROR(VLOOKUP(tbl_ent_set[[#This Row],[Produto]],produtos,3,0),"")</f>
        <v/>
      </c>
      <c r="D196" s="79" t="str">
        <f>IFERROR(tbl_ent_set[[#This Row],[preço unitário]]*tbl_ent_set[[#This Row],[Qtd]],"")</f>
        <v/>
      </c>
      <c r="E196" s="72"/>
      <c r="F196" s="78"/>
      <c r="G196" s="62"/>
      <c r="H196" s="58" t="str">
        <f>IFERROR(VLOOKUP(Tbl_ven_set[[#This Row],[Produto]],produtos,5,0),"")</f>
        <v/>
      </c>
      <c r="I196" s="59" t="str">
        <f>IFERROR(Tbl_ven_set[[#This Row],[preço unitário]]*Tbl_ven_set[[#This Row],[Qtd]],"")</f>
        <v/>
      </c>
      <c r="J196" s="72"/>
      <c r="K196" s="72"/>
      <c r="L196" s="72"/>
      <c r="M196" s="72"/>
    </row>
    <row r="197" spans="1:13" s="60" customFormat="1" x14ac:dyDescent="0.3">
      <c r="A197" s="78"/>
      <c r="B197" s="57"/>
      <c r="C197" s="58" t="str">
        <f>IFERROR(VLOOKUP(tbl_ent_set[[#This Row],[Produto]],produtos,3,0),"")</f>
        <v/>
      </c>
      <c r="D197" s="79" t="str">
        <f>IFERROR(tbl_ent_set[[#This Row],[preço unitário]]*tbl_ent_set[[#This Row],[Qtd]],"")</f>
        <v/>
      </c>
      <c r="E197" s="72"/>
      <c r="F197" s="78"/>
      <c r="G197" s="62"/>
      <c r="H197" s="58" t="str">
        <f>IFERROR(VLOOKUP(Tbl_ven_set[[#This Row],[Produto]],produtos,5,0),"")</f>
        <v/>
      </c>
      <c r="I197" s="59" t="str">
        <f>IFERROR(Tbl_ven_set[[#This Row],[preço unitário]]*Tbl_ven_set[[#This Row],[Qtd]],"")</f>
        <v/>
      </c>
      <c r="J197" s="72"/>
      <c r="K197" s="72"/>
      <c r="L197" s="72"/>
      <c r="M197" s="72"/>
    </row>
    <row r="198" spans="1:13" s="60" customFormat="1" x14ac:dyDescent="0.3">
      <c r="A198" s="78"/>
      <c r="B198" s="57"/>
      <c r="C198" s="58" t="str">
        <f>IFERROR(VLOOKUP(tbl_ent_set[[#This Row],[Produto]],produtos,3,0),"")</f>
        <v/>
      </c>
      <c r="D198" s="79" t="str">
        <f>IFERROR(tbl_ent_set[[#This Row],[preço unitário]]*tbl_ent_set[[#This Row],[Qtd]],"")</f>
        <v/>
      </c>
      <c r="E198" s="72"/>
      <c r="F198" s="78"/>
      <c r="G198" s="62"/>
      <c r="H198" s="58" t="str">
        <f>IFERROR(VLOOKUP(Tbl_ven_set[[#This Row],[Produto]],produtos,5,0),"")</f>
        <v/>
      </c>
      <c r="I198" s="59" t="str">
        <f>IFERROR(Tbl_ven_set[[#This Row],[preço unitário]]*Tbl_ven_set[[#This Row],[Qtd]],"")</f>
        <v/>
      </c>
      <c r="J198" s="72"/>
      <c r="K198" s="72"/>
      <c r="L198" s="72"/>
      <c r="M198" s="72"/>
    </row>
    <row r="199" spans="1:13" s="60" customFormat="1" x14ac:dyDescent="0.3">
      <c r="A199" s="78"/>
      <c r="B199" s="57"/>
      <c r="C199" s="58" t="str">
        <f>IFERROR(VLOOKUP(tbl_ent_set[[#This Row],[Produto]],produtos,3,0),"")</f>
        <v/>
      </c>
      <c r="D199" s="79" t="str">
        <f>IFERROR(tbl_ent_set[[#This Row],[preço unitário]]*tbl_ent_set[[#This Row],[Qtd]],"")</f>
        <v/>
      </c>
      <c r="E199" s="72"/>
      <c r="F199" s="78"/>
      <c r="G199" s="62"/>
      <c r="H199" s="58" t="str">
        <f>IFERROR(VLOOKUP(Tbl_ven_set[[#This Row],[Produto]],produtos,5,0),"")</f>
        <v/>
      </c>
      <c r="I199" s="59" t="str">
        <f>IFERROR(Tbl_ven_set[[#This Row],[preço unitário]]*Tbl_ven_set[[#This Row],[Qtd]],"")</f>
        <v/>
      </c>
      <c r="J199" s="72"/>
      <c r="K199" s="72"/>
      <c r="L199" s="72"/>
      <c r="M199" s="72"/>
    </row>
    <row r="200" spans="1:13" s="60" customFormat="1" x14ac:dyDescent="0.3">
      <c r="A200" s="78"/>
      <c r="B200" s="57"/>
      <c r="C200" s="58" t="str">
        <f>IFERROR(VLOOKUP(tbl_ent_set[[#This Row],[Produto]],produtos,3,0),"")</f>
        <v/>
      </c>
      <c r="D200" s="79" t="str">
        <f>IFERROR(tbl_ent_set[[#This Row],[preço unitário]]*tbl_ent_set[[#This Row],[Qtd]],"")</f>
        <v/>
      </c>
      <c r="E200" s="72"/>
      <c r="F200" s="78"/>
      <c r="G200" s="62"/>
      <c r="H200" s="58" t="str">
        <f>IFERROR(VLOOKUP(Tbl_ven_set[[#This Row],[Produto]],produtos,5,0),"")</f>
        <v/>
      </c>
      <c r="I200" s="59" t="str">
        <f>IFERROR(Tbl_ven_set[[#This Row],[preço unitário]]*Tbl_ven_set[[#This Row],[Qtd]],"")</f>
        <v/>
      </c>
      <c r="J200" s="72"/>
      <c r="K200" s="72"/>
      <c r="L200" s="72"/>
      <c r="M200" s="72"/>
    </row>
    <row r="201" spans="1:13" s="60" customFormat="1" x14ac:dyDescent="0.3">
      <c r="A201" s="78"/>
      <c r="B201" s="57"/>
      <c r="C201" s="58" t="str">
        <f>IFERROR(VLOOKUP(tbl_ent_set[[#This Row],[Produto]],produtos,3,0),"")</f>
        <v/>
      </c>
      <c r="D201" s="79" t="str">
        <f>IFERROR(tbl_ent_set[[#This Row],[preço unitário]]*tbl_ent_set[[#This Row],[Qtd]],"")</f>
        <v/>
      </c>
      <c r="E201" s="72"/>
      <c r="F201" s="78"/>
      <c r="G201" s="62"/>
      <c r="H201" s="58" t="str">
        <f>IFERROR(VLOOKUP(Tbl_ven_set[[#This Row],[Produto]],produtos,5,0),"")</f>
        <v/>
      </c>
      <c r="I201" s="59" t="str">
        <f>IFERROR(Tbl_ven_set[[#This Row],[preço unitário]]*Tbl_ven_set[[#This Row],[Qtd]],"")</f>
        <v/>
      </c>
      <c r="J201" s="72"/>
      <c r="K201" s="72"/>
      <c r="L201" s="72"/>
      <c r="M201" s="72"/>
    </row>
    <row r="202" spans="1:13" s="60" customFormat="1" x14ac:dyDescent="0.3">
      <c r="A202" s="78"/>
      <c r="B202" s="57"/>
      <c r="C202" s="58" t="str">
        <f>IFERROR(VLOOKUP(tbl_ent_set[[#This Row],[Produto]],produtos,3,0),"")</f>
        <v/>
      </c>
      <c r="D202" s="79" t="str">
        <f>IFERROR(tbl_ent_set[[#This Row],[preço unitário]]*tbl_ent_set[[#This Row],[Qtd]],"")</f>
        <v/>
      </c>
      <c r="E202" s="72"/>
      <c r="F202" s="78"/>
      <c r="G202" s="62"/>
      <c r="H202" s="58" t="str">
        <f>IFERROR(VLOOKUP(Tbl_ven_set[[#This Row],[Produto]],produtos,5,0),"")</f>
        <v/>
      </c>
      <c r="I202" s="59" t="str">
        <f>IFERROR(Tbl_ven_set[[#This Row],[preço unitário]]*Tbl_ven_set[[#This Row],[Qtd]],"")</f>
        <v/>
      </c>
      <c r="J202" s="72"/>
      <c r="K202" s="72"/>
      <c r="L202" s="72"/>
      <c r="M202" s="72"/>
    </row>
    <row r="203" spans="1:13" s="60" customFormat="1" x14ac:dyDescent="0.3">
      <c r="A203" s="78"/>
      <c r="B203" s="57"/>
      <c r="C203" s="58" t="str">
        <f>IFERROR(VLOOKUP(tbl_ent_set[[#This Row],[Produto]],produtos,3,0),"")</f>
        <v/>
      </c>
      <c r="D203" s="79" t="str">
        <f>IFERROR(tbl_ent_set[[#This Row],[preço unitário]]*tbl_ent_set[[#This Row],[Qtd]],"")</f>
        <v/>
      </c>
      <c r="E203" s="72"/>
      <c r="F203" s="78"/>
      <c r="G203" s="62"/>
      <c r="H203" s="58" t="str">
        <f>IFERROR(VLOOKUP(Tbl_ven_set[[#This Row],[Produto]],produtos,5,0),"")</f>
        <v/>
      </c>
      <c r="I203" s="59" t="str">
        <f>IFERROR(Tbl_ven_set[[#This Row],[preço unitário]]*Tbl_ven_set[[#This Row],[Qtd]],"")</f>
        <v/>
      </c>
      <c r="J203" s="72"/>
      <c r="K203" s="72"/>
      <c r="L203" s="72"/>
      <c r="M203" s="72"/>
    </row>
    <row r="204" spans="1:13" s="60" customFormat="1" x14ac:dyDescent="0.3">
      <c r="A204" s="78"/>
      <c r="B204" s="57"/>
      <c r="C204" s="58" t="str">
        <f>IFERROR(VLOOKUP(tbl_ent_set[[#This Row],[Produto]],produtos,3,0),"")</f>
        <v/>
      </c>
      <c r="D204" s="79" t="str">
        <f>IFERROR(tbl_ent_set[[#This Row],[preço unitário]]*tbl_ent_set[[#This Row],[Qtd]],"")</f>
        <v/>
      </c>
      <c r="E204" s="72"/>
      <c r="F204" s="78"/>
      <c r="G204" s="62"/>
      <c r="H204" s="58" t="str">
        <f>IFERROR(VLOOKUP(Tbl_ven_set[[#This Row],[Produto]],produtos,5,0),"")</f>
        <v/>
      </c>
      <c r="I204" s="59" t="str">
        <f>IFERROR(Tbl_ven_set[[#This Row],[preço unitário]]*Tbl_ven_set[[#This Row],[Qtd]],"")</f>
        <v/>
      </c>
      <c r="J204" s="72"/>
      <c r="K204" s="72"/>
      <c r="L204" s="72"/>
      <c r="M204" s="72"/>
    </row>
    <row r="205" spans="1:13" s="60" customFormat="1" x14ac:dyDescent="0.3">
      <c r="A205" s="78"/>
      <c r="B205" s="57"/>
      <c r="C205" s="58" t="str">
        <f>IFERROR(VLOOKUP(tbl_ent_set[[#This Row],[Produto]],produtos,3,0),"")</f>
        <v/>
      </c>
      <c r="D205" s="79" t="str">
        <f>IFERROR(tbl_ent_set[[#This Row],[preço unitário]]*tbl_ent_set[[#This Row],[Qtd]],"")</f>
        <v/>
      </c>
      <c r="E205" s="72"/>
      <c r="F205" s="78"/>
      <c r="G205" s="62"/>
      <c r="H205" s="58" t="str">
        <f>IFERROR(VLOOKUP(Tbl_ven_set[[#This Row],[Produto]],produtos,5,0),"")</f>
        <v/>
      </c>
      <c r="I205" s="59" t="str">
        <f>IFERROR(Tbl_ven_set[[#This Row],[preço unitário]]*Tbl_ven_set[[#This Row],[Qtd]],"")</f>
        <v/>
      </c>
      <c r="J205" s="72"/>
      <c r="K205" s="72"/>
      <c r="L205" s="72"/>
      <c r="M205" s="72"/>
    </row>
    <row r="206" spans="1:13" s="60" customFormat="1" x14ac:dyDescent="0.3">
      <c r="A206" s="78"/>
      <c r="B206" s="57"/>
      <c r="C206" s="58" t="str">
        <f>IFERROR(VLOOKUP(tbl_ent_set[[#This Row],[Produto]],produtos,3,0),"")</f>
        <v/>
      </c>
      <c r="D206" s="79" t="str">
        <f>IFERROR(tbl_ent_set[[#This Row],[preço unitário]]*tbl_ent_set[[#This Row],[Qtd]],"")</f>
        <v/>
      </c>
      <c r="E206" s="72"/>
      <c r="F206" s="78"/>
      <c r="G206" s="62"/>
      <c r="H206" s="58" t="str">
        <f>IFERROR(VLOOKUP(Tbl_ven_set[[#This Row],[Produto]],produtos,5,0),"")</f>
        <v/>
      </c>
      <c r="I206" s="59" t="str">
        <f>IFERROR(Tbl_ven_set[[#This Row],[preço unitário]]*Tbl_ven_set[[#This Row],[Qtd]],"")</f>
        <v/>
      </c>
      <c r="J206" s="72"/>
      <c r="K206" s="72"/>
      <c r="L206" s="72"/>
      <c r="M206" s="72"/>
    </row>
    <row r="207" spans="1:13" s="60" customFormat="1" x14ac:dyDescent="0.3">
      <c r="A207" s="78"/>
      <c r="B207" s="57"/>
      <c r="C207" s="58" t="str">
        <f>IFERROR(VLOOKUP(tbl_ent_set[[#This Row],[Produto]],produtos,3,0),"")</f>
        <v/>
      </c>
      <c r="D207" s="79" t="str">
        <f>IFERROR(tbl_ent_set[[#This Row],[preço unitário]]*tbl_ent_set[[#This Row],[Qtd]],"")</f>
        <v/>
      </c>
      <c r="E207" s="72"/>
      <c r="F207" s="78"/>
      <c r="G207" s="62"/>
      <c r="H207" s="58" t="str">
        <f>IFERROR(VLOOKUP(Tbl_ven_set[[#This Row],[Produto]],produtos,5,0),"")</f>
        <v/>
      </c>
      <c r="I207" s="59" t="str">
        <f>IFERROR(Tbl_ven_set[[#This Row],[preço unitário]]*Tbl_ven_set[[#This Row],[Qtd]],"")</f>
        <v/>
      </c>
      <c r="J207" s="72"/>
      <c r="K207" s="72"/>
      <c r="L207" s="72"/>
      <c r="M207" s="72"/>
    </row>
    <row r="208" spans="1:13" s="60" customFormat="1" x14ac:dyDescent="0.3">
      <c r="A208" s="78"/>
      <c r="B208" s="57"/>
      <c r="C208" s="58" t="str">
        <f>IFERROR(VLOOKUP(tbl_ent_set[[#This Row],[Produto]],produtos,3,0),"")</f>
        <v/>
      </c>
      <c r="D208" s="79" t="str">
        <f>IFERROR(tbl_ent_set[[#This Row],[preço unitário]]*tbl_ent_set[[#This Row],[Qtd]],"")</f>
        <v/>
      </c>
      <c r="E208" s="72"/>
      <c r="F208" s="78"/>
      <c r="G208" s="62"/>
      <c r="H208" s="58" t="str">
        <f>IFERROR(VLOOKUP(Tbl_ven_set[[#This Row],[Produto]],produtos,5,0),"")</f>
        <v/>
      </c>
      <c r="I208" s="59" t="str">
        <f>IFERROR(Tbl_ven_set[[#This Row],[preço unitário]]*Tbl_ven_set[[#This Row],[Qtd]],"")</f>
        <v/>
      </c>
      <c r="J208" s="72"/>
      <c r="K208" s="72"/>
      <c r="L208" s="72"/>
      <c r="M208" s="72"/>
    </row>
    <row r="209" spans="1:13" s="60" customFormat="1" x14ac:dyDescent="0.3">
      <c r="A209" s="78"/>
      <c r="B209" s="57"/>
      <c r="C209" s="58" t="str">
        <f>IFERROR(VLOOKUP(tbl_ent_set[[#This Row],[Produto]],produtos,3,0),"")</f>
        <v/>
      </c>
      <c r="D209" s="79" t="str">
        <f>IFERROR(tbl_ent_set[[#This Row],[preço unitário]]*tbl_ent_set[[#This Row],[Qtd]],"")</f>
        <v/>
      </c>
      <c r="E209" s="72"/>
      <c r="F209" s="78"/>
      <c r="G209" s="62"/>
      <c r="H209" s="58" t="str">
        <f>IFERROR(VLOOKUP(Tbl_ven_set[[#This Row],[Produto]],produtos,5,0),"")</f>
        <v/>
      </c>
      <c r="I209" s="59" t="str">
        <f>IFERROR(Tbl_ven_set[[#This Row],[preço unitário]]*Tbl_ven_set[[#This Row],[Qtd]],"")</f>
        <v/>
      </c>
      <c r="J209" s="72"/>
      <c r="K209" s="72"/>
      <c r="L209" s="72"/>
      <c r="M209" s="72"/>
    </row>
    <row r="210" spans="1:13" s="60" customFormat="1" x14ac:dyDescent="0.3">
      <c r="A210" s="78"/>
      <c r="B210" s="57"/>
      <c r="C210" s="58" t="str">
        <f>IFERROR(VLOOKUP(tbl_ent_set[[#This Row],[Produto]],produtos,3,0),"")</f>
        <v/>
      </c>
      <c r="D210" s="79" t="str">
        <f>IFERROR(tbl_ent_set[[#This Row],[preço unitário]]*tbl_ent_set[[#This Row],[Qtd]],"")</f>
        <v/>
      </c>
      <c r="E210" s="72"/>
      <c r="F210" s="78"/>
      <c r="G210" s="62"/>
      <c r="H210" s="58" t="str">
        <f>IFERROR(VLOOKUP(Tbl_ven_set[[#This Row],[Produto]],produtos,5,0),"")</f>
        <v/>
      </c>
      <c r="I210" s="59" t="str">
        <f>IFERROR(Tbl_ven_set[[#This Row],[preço unitário]]*Tbl_ven_set[[#This Row],[Qtd]],"")</f>
        <v/>
      </c>
      <c r="J210" s="72"/>
      <c r="K210" s="72"/>
      <c r="L210" s="72"/>
      <c r="M210" s="72"/>
    </row>
    <row r="211" spans="1:13" s="60" customFormat="1" x14ac:dyDescent="0.3">
      <c r="A211" s="78"/>
      <c r="B211" s="57"/>
      <c r="C211" s="58" t="str">
        <f>IFERROR(VLOOKUP(tbl_ent_set[[#This Row],[Produto]],produtos,3,0),"")</f>
        <v/>
      </c>
      <c r="D211" s="79" t="str">
        <f>IFERROR(tbl_ent_set[[#This Row],[preço unitário]]*tbl_ent_set[[#This Row],[Qtd]],"")</f>
        <v/>
      </c>
      <c r="E211" s="72"/>
      <c r="F211" s="78"/>
      <c r="G211" s="62"/>
      <c r="H211" s="58" t="str">
        <f>IFERROR(VLOOKUP(Tbl_ven_set[[#This Row],[Produto]],produtos,5,0),"")</f>
        <v/>
      </c>
      <c r="I211" s="59" t="str">
        <f>IFERROR(Tbl_ven_set[[#This Row],[preço unitário]]*Tbl_ven_set[[#This Row],[Qtd]],"")</f>
        <v/>
      </c>
      <c r="J211" s="72"/>
      <c r="K211" s="72"/>
      <c r="L211" s="72"/>
      <c r="M211" s="72"/>
    </row>
    <row r="212" spans="1:13" s="60" customFormat="1" x14ac:dyDescent="0.3">
      <c r="A212" s="78"/>
      <c r="B212" s="57"/>
      <c r="C212" s="58" t="str">
        <f>IFERROR(VLOOKUP(tbl_ent_set[[#This Row],[Produto]],produtos,3,0),"")</f>
        <v/>
      </c>
      <c r="D212" s="79" t="str">
        <f>IFERROR(tbl_ent_set[[#This Row],[preço unitário]]*tbl_ent_set[[#This Row],[Qtd]],"")</f>
        <v/>
      </c>
      <c r="E212" s="72"/>
      <c r="F212" s="78"/>
      <c r="G212" s="62"/>
      <c r="H212" s="58" t="str">
        <f>IFERROR(VLOOKUP(Tbl_ven_set[[#This Row],[Produto]],produtos,5,0),"")</f>
        <v/>
      </c>
      <c r="I212" s="59" t="str">
        <f>IFERROR(Tbl_ven_set[[#This Row],[preço unitário]]*Tbl_ven_set[[#This Row],[Qtd]],"")</f>
        <v/>
      </c>
      <c r="J212" s="72"/>
      <c r="K212" s="72"/>
      <c r="L212" s="72"/>
      <c r="M212" s="72"/>
    </row>
    <row r="213" spans="1:13" s="60" customFormat="1" x14ac:dyDescent="0.3">
      <c r="A213" s="78"/>
      <c r="B213" s="57"/>
      <c r="C213" s="58" t="str">
        <f>IFERROR(VLOOKUP(tbl_ent_set[[#This Row],[Produto]],produtos,3,0),"")</f>
        <v/>
      </c>
      <c r="D213" s="79" t="str">
        <f>IFERROR(tbl_ent_set[[#This Row],[preço unitário]]*tbl_ent_set[[#This Row],[Qtd]],"")</f>
        <v/>
      </c>
      <c r="E213" s="72"/>
      <c r="F213" s="78"/>
      <c r="G213" s="62"/>
      <c r="H213" s="58" t="str">
        <f>IFERROR(VLOOKUP(Tbl_ven_set[[#This Row],[Produto]],produtos,5,0),"")</f>
        <v/>
      </c>
      <c r="I213" s="59" t="str">
        <f>IFERROR(Tbl_ven_set[[#This Row],[preço unitário]]*Tbl_ven_set[[#This Row],[Qtd]],"")</f>
        <v/>
      </c>
      <c r="J213" s="72"/>
      <c r="K213" s="72"/>
      <c r="L213" s="72"/>
      <c r="M213" s="72"/>
    </row>
    <row r="214" spans="1:13" s="60" customFormat="1" x14ac:dyDescent="0.3">
      <c r="A214" s="78"/>
      <c r="B214" s="57"/>
      <c r="C214" s="58" t="str">
        <f>IFERROR(VLOOKUP(tbl_ent_set[[#This Row],[Produto]],produtos,3,0),"")</f>
        <v/>
      </c>
      <c r="D214" s="79" t="str">
        <f>IFERROR(tbl_ent_set[[#This Row],[preço unitário]]*tbl_ent_set[[#This Row],[Qtd]],"")</f>
        <v/>
      </c>
      <c r="E214" s="72"/>
      <c r="F214" s="78"/>
      <c r="G214" s="62"/>
      <c r="H214" s="58" t="str">
        <f>IFERROR(VLOOKUP(Tbl_ven_set[[#This Row],[Produto]],produtos,5,0),"")</f>
        <v/>
      </c>
      <c r="I214" s="59" t="str">
        <f>IFERROR(Tbl_ven_set[[#This Row],[preço unitário]]*Tbl_ven_set[[#This Row],[Qtd]],"")</f>
        <v/>
      </c>
      <c r="J214" s="72"/>
      <c r="K214" s="72"/>
      <c r="L214" s="72"/>
      <c r="M214" s="72"/>
    </row>
    <row r="215" spans="1:13" s="60" customFormat="1" x14ac:dyDescent="0.3">
      <c r="A215" s="78"/>
      <c r="B215" s="57"/>
      <c r="C215" s="58" t="str">
        <f>IFERROR(VLOOKUP(tbl_ent_set[[#This Row],[Produto]],produtos,3,0),"")</f>
        <v/>
      </c>
      <c r="D215" s="79" t="str">
        <f>IFERROR(tbl_ent_set[[#This Row],[preço unitário]]*tbl_ent_set[[#This Row],[Qtd]],"")</f>
        <v/>
      </c>
      <c r="E215" s="72"/>
      <c r="F215" s="78"/>
      <c r="G215" s="62"/>
      <c r="H215" s="58" t="str">
        <f>IFERROR(VLOOKUP(Tbl_ven_set[[#This Row],[Produto]],produtos,5,0),"")</f>
        <v/>
      </c>
      <c r="I215" s="59" t="str">
        <f>IFERROR(Tbl_ven_set[[#This Row],[preço unitário]]*Tbl_ven_set[[#This Row],[Qtd]],"")</f>
        <v/>
      </c>
      <c r="J215" s="72"/>
      <c r="K215" s="72"/>
      <c r="L215" s="72"/>
      <c r="M215" s="72"/>
    </row>
    <row r="216" spans="1:13" s="60" customFormat="1" x14ac:dyDescent="0.3">
      <c r="A216" s="78"/>
      <c r="B216" s="57"/>
      <c r="C216" s="58" t="str">
        <f>IFERROR(VLOOKUP(tbl_ent_set[[#This Row],[Produto]],produtos,3,0),"")</f>
        <v/>
      </c>
      <c r="D216" s="79" t="str">
        <f>IFERROR(tbl_ent_set[[#This Row],[preço unitário]]*tbl_ent_set[[#This Row],[Qtd]],"")</f>
        <v/>
      </c>
      <c r="E216" s="72"/>
      <c r="F216" s="78"/>
      <c r="G216" s="62"/>
      <c r="H216" s="58" t="str">
        <f>IFERROR(VLOOKUP(Tbl_ven_set[[#This Row],[Produto]],produtos,5,0),"")</f>
        <v/>
      </c>
      <c r="I216" s="59" t="str">
        <f>IFERROR(Tbl_ven_set[[#This Row],[preço unitário]]*Tbl_ven_set[[#This Row],[Qtd]],"")</f>
        <v/>
      </c>
      <c r="J216" s="72"/>
      <c r="K216" s="72"/>
      <c r="L216" s="72"/>
      <c r="M216" s="72"/>
    </row>
    <row r="217" spans="1:13" s="60" customFormat="1" x14ac:dyDescent="0.3">
      <c r="A217" s="78"/>
      <c r="B217" s="57"/>
      <c r="C217" s="58" t="str">
        <f>IFERROR(VLOOKUP(tbl_ent_set[[#This Row],[Produto]],produtos,3,0),"")</f>
        <v/>
      </c>
      <c r="D217" s="79" t="str">
        <f>IFERROR(tbl_ent_set[[#This Row],[preço unitário]]*tbl_ent_set[[#This Row],[Qtd]],"")</f>
        <v/>
      </c>
      <c r="E217" s="72"/>
      <c r="F217" s="78"/>
      <c r="G217" s="62"/>
      <c r="H217" s="58" t="str">
        <f>IFERROR(VLOOKUP(Tbl_ven_set[[#This Row],[Produto]],produtos,5,0),"")</f>
        <v/>
      </c>
      <c r="I217" s="59" t="str">
        <f>IFERROR(Tbl_ven_set[[#This Row],[preço unitário]]*Tbl_ven_set[[#This Row],[Qtd]],"")</f>
        <v/>
      </c>
      <c r="J217" s="72"/>
      <c r="K217" s="72"/>
      <c r="L217" s="72"/>
      <c r="M217" s="72"/>
    </row>
    <row r="218" spans="1:13" s="60" customFormat="1" x14ac:dyDescent="0.3">
      <c r="A218" s="78"/>
      <c r="B218" s="57"/>
      <c r="C218" s="58" t="str">
        <f>IFERROR(VLOOKUP(tbl_ent_set[[#This Row],[Produto]],produtos,3,0),"")</f>
        <v/>
      </c>
      <c r="D218" s="79" t="str">
        <f>IFERROR(tbl_ent_set[[#This Row],[preço unitário]]*tbl_ent_set[[#This Row],[Qtd]],"")</f>
        <v/>
      </c>
      <c r="E218" s="72"/>
      <c r="F218" s="78"/>
      <c r="G218" s="62"/>
      <c r="H218" s="58" t="str">
        <f>IFERROR(VLOOKUP(Tbl_ven_set[[#This Row],[Produto]],produtos,5,0),"")</f>
        <v/>
      </c>
      <c r="I218" s="59" t="str">
        <f>IFERROR(Tbl_ven_set[[#This Row],[preço unitário]]*Tbl_ven_set[[#This Row],[Qtd]],"")</f>
        <v/>
      </c>
      <c r="J218" s="72"/>
      <c r="K218" s="72"/>
      <c r="L218" s="72"/>
      <c r="M218" s="72"/>
    </row>
    <row r="219" spans="1:13" s="60" customFormat="1" x14ac:dyDescent="0.3">
      <c r="A219" s="78"/>
      <c r="B219" s="57"/>
      <c r="C219" s="58" t="str">
        <f>IFERROR(VLOOKUP(tbl_ent_set[[#This Row],[Produto]],produtos,3,0),"")</f>
        <v/>
      </c>
      <c r="D219" s="79" t="str">
        <f>IFERROR(tbl_ent_set[[#This Row],[preço unitário]]*tbl_ent_set[[#This Row],[Qtd]],"")</f>
        <v/>
      </c>
      <c r="E219" s="72"/>
      <c r="F219" s="78"/>
      <c r="G219" s="62"/>
      <c r="H219" s="58" t="str">
        <f>IFERROR(VLOOKUP(Tbl_ven_set[[#This Row],[Produto]],produtos,5,0),"")</f>
        <v/>
      </c>
      <c r="I219" s="59" t="str">
        <f>IFERROR(Tbl_ven_set[[#This Row],[preço unitário]]*Tbl_ven_set[[#This Row],[Qtd]],"")</f>
        <v/>
      </c>
      <c r="J219" s="72"/>
      <c r="K219" s="72"/>
      <c r="L219" s="72"/>
      <c r="M219" s="72"/>
    </row>
    <row r="220" spans="1:13" s="60" customFormat="1" x14ac:dyDescent="0.3">
      <c r="A220" s="78"/>
      <c r="B220" s="57"/>
      <c r="C220" s="58" t="str">
        <f>IFERROR(VLOOKUP(tbl_ent_set[[#This Row],[Produto]],produtos,3,0),"")</f>
        <v/>
      </c>
      <c r="D220" s="79" t="str">
        <f>IFERROR(tbl_ent_set[[#This Row],[preço unitário]]*tbl_ent_set[[#This Row],[Qtd]],"")</f>
        <v/>
      </c>
      <c r="E220" s="72"/>
      <c r="F220" s="78"/>
      <c r="G220" s="62"/>
      <c r="H220" s="58" t="str">
        <f>IFERROR(VLOOKUP(Tbl_ven_set[[#This Row],[Produto]],produtos,5,0),"")</f>
        <v/>
      </c>
      <c r="I220" s="59" t="str">
        <f>IFERROR(Tbl_ven_set[[#This Row],[preço unitário]]*Tbl_ven_set[[#This Row],[Qtd]],"")</f>
        <v/>
      </c>
      <c r="J220" s="72"/>
      <c r="K220" s="72"/>
      <c r="L220" s="72"/>
      <c r="M220" s="72"/>
    </row>
    <row r="221" spans="1:13" s="60" customFormat="1" x14ac:dyDescent="0.3">
      <c r="A221" s="78"/>
      <c r="B221" s="57"/>
      <c r="C221" s="58" t="str">
        <f>IFERROR(VLOOKUP(tbl_ent_set[[#This Row],[Produto]],produtos,3,0),"")</f>
        <v/>
      </c>
      <c r="D221" s="79" t="str">
        <f>IFERROR(tbl_ent_set[[#This Row],[preço unitário]]*tbl_ent_set[[#This Row],[Qtd]],"")</f>
        <v/>
      </c>
      <c r="E221" s="72"/>
      <c r="F221" s="78"/>
      <c r="G221" s="62"/>
      <c r="H221" s="58" t="str">
        <f>IFERROR(VLOOKUP(Tbl_ven_set[[#This Row],[Produto]],produtos,5,0),"")</f>
        <v/>
      </c>
      <c r="I221" s="59" t="str">
        <f>IFERROR(Tbl_ven_set[[#This Row],[preço unitário]]*Tbl_ven_set[[#This Row],[Qtd]],"")</f>
        <v/>
      </c>
      <c r="J221" s="72"/>
      <c r="K221" s="72"/>
      <c r="L221" s="72"/>
      <c r="M221" s="72"/>
    </row>
    <row r="222" spans="1:13" s="60" customFormat="1" x14ac:dyDescent="0.3">
      <c r="A222" s="78"/>
      <c r="B222" s="57"/>
      <c r="C222" s="58" t="str">
        <f>IFERROR(VLOOKUP(tbl_ent_set[[#This Row],[Produto]],produtos,3,0),"")</f>
        <v/>
      </c>
      <c r="D222" s="79" t="str">
        <f>IFERROR(tbl_ent_set[[#This Row],[preço unitário]]*tbl_ent_set[[#This Row],[Qtd]],"")</f>
        <v/>
      </c>
      <c r="E222" s="72"/>
      <c r="F222" s="78"/>
      <c r="G222" s="62"/>
      <c r="H222" s="58" t="str">
        <f>IFERROR(VLOOKUP(Tbl_ven_set[[#This Row],[Produto]],produtos,5,0),"")</f>
        <v/>
      </c>
      <c r="I222" s="59" t="str">
        <f>IFERROR(Tbl_ven_set[[#This Row],[preço unitário]]*Tbl_ven_set[[#This Row],[Qtd]],"")</f>
        <v/>
      </c>
      <c r="J222" s="72"/>
      <c r="K222" s="72"/>
      <c r="L222" s="72"/>
      <c r="M222" s="72"/>
    </row>
    <row r="223" spans="1:13" s="60" customFormat="1" x14ac:dyDescent="0.3">
      <c r="A223" s="78"/>
      <c r="B223" s="57"/>
      <c r="C223" s="58" t="str">
        <f>IFERROR(VLOOKUP(tbl_ent_set[[#This Row],[Produto]],produtos,3,0),"")</f>
        <v/>
      </c>
      <c r="D223" s="79" t="str">
        <f>IFERROR(tbl_ent_set[[#This Row],[preço unitário]]*tbl_ent_set[[#This Row],[Qtd]],"")</f>
        <v/>
      </c>
      <c r="E223" s="72"/>
      <c r="F223" s="78"/>
      <c r="G223" s="62"/>
      <c r="H223" s="58" t="str">
        <f>IFERROR(VLOOKUP(Tbl_ven_set[[#This Row],[Produto]],produtos,5,0),"")</f>
        <v/>
      </c>
      <c r="I223" s="59" t="str">
        <f>IFERROR(Tbl_ven_set[[#This Row],[preço unitário]]*Tbl_ven_set[[#This Row],[Qtd]],"")</f>
        <v/>
      </c>
      <c r="J223" s="72"/>
      <c r="K223" s="72"/>
      <c r="L223" s="72"/>
      <c r="M223" s="72"/>
    </row>
    <row r="224" spans="1:13" s="60" customFormat="1" x14ac:dyDescent="0.3">
      <c r="A224" s="78"/>
      <c r="B224" s="57"/>
      <c r="C224" s="58" t="str">
        <f>IFERROR(VLOOKUP(tbl_ent_set[[#This Row],[Produto]],produtos,3,0),"")</f>
        <v/>
      </c>
      <c r="D224" s="79" t="str">
        <f>IFERROR(tbl_ent_set[[#This Row],[preço unitário]]*tbl_ent_set[[#This Row],[Qtd]],"")</f>
        <v/>
      </c>
      <c r="E224" s="72"/>
      <c r="F224" s="78"/>
      <c r="G224" s="62"/>
      <c r="H224" s="58" t="str">
        <f>IFERROR(VLOOKUP(Tbl_ven_set[[#This Row],[Produto]],produtos,5,0),"")</f>
        <v/>
      </c>
      <c r="I224" s="59" t="str">
        <f>IFERROR(Tbl_ven_set[[#This Row],[preço unitário]]*Tbl_ven_set[[#This Row],[Qtd]],"")</f>
        <v/>
      </c>
      <c r="J224" s="72"/>
      <c r="K224" s="72"/>
      <c r="L224" s="72"/>
      <c r="M224" s="72"/>
    </row>
    <row r="225" spans="1:13" s="60" customFormat="1" x14ac:dyDescent="0.3">
      <c r="A225" s="78"/>
      <c r="B225" s="57"/>
      <c r="C225" s="58" t="str">
        <f>IFERROR(VLOOKUP(tbl_ent_set[[#This Row],[Produto]],produtos,3,0),"")</f>
        <v/>
      </c>
      <c r="D225" s="79" t="str">
        <f>IFERROR(tbl_ent_set[[#This Row],[preço unitário]]*tbl_ent_set[[#This Row],[Qtd]],"")</f>
        <v/>
      </c>
      <c r="E225" s="72"/>
      <c r="F225" s="78"/>
      <c r="G225" s="62"/>
      <c r="H225" s="58" t="str">
        <f>IFERROR(VLOOKUP(Tbl_ven_set[[#This Row],[Produto]],produtos,5,0),"")</f>
        <v/>
      </c>
      <c r="I225" s="59" t="str">
        <f>IFERROR(Tbl_ven_set[[#This Row],[preço unitário]]*Tbl_ven_set[[#This Row],[Qtd]],"")</f>
        <v/>
      </c>
      <c r="J225" s="72"/>
      <c r="K225" s="72"/>
      <c r="L225" s="72"/>
      <c r="M225" s="72"/>
    </row>
    <row r="226" spans="1:13" s="60" customFormat="1" x14ac:dyDescent="0.3">
      <c r="A226" s="78"/>
      <c r="B226" s="57"/>
      <c r="C226" s="58" t="str">
        <f>IFERROR(VLOOKUP(tbl_ent_set[[#This Row],[Produto]],produtos,3,0),"")</f>
        <v/>
      </c>
      <c r="D226" s="79" t="str">
        <f>IFERROR(tbl_ent_set[[#This Row],[preço unitário]]*tbl_ent_set[[#This Row],[Qtd]],"")</f>
        <v/>
      </c>
      <c r="E226" s="72"/>
      <c r="F226" s="78"/>
      <c r="G226" s="62"/>
      <c r="H226" s="58" t="str">
        <f>IFERROR(VLOOKUP(Tbl_ven_set[[#This Row],[Produto]],produtos,5,0),"")</f>
        <v/>
      </c>
      <c r="I226" s="59" t="str">
        <f>IFERROR(Tbl_ven_set[[#This Row],[preço unitário]]*Tbl_ven_set[[#This Row],[Qtd]],"")</f>
        <v/>
      </c>
      <c r="J226" s="72"/>
      <c r="K226" s="72"/>
      <c r="L226" s="72"/>
      <c r="M226" s="72"/>
    </row>
    <row r="227" spans="1:13" s="60" customFormat="1" x14ac:dyDescent="0.3">
      <c r="A227" s="78"/>
      <c r="B227" s="57"/>
      <c r="C227" s="58" t="str">
        <f>IFERROR(VLOOKUP(tbl_ent_set[[#This Row],[Produto]],produtos,3,0),"")</f>
        <v/>
      </c>
      <c r="D227" s="79" t="str">
        <f>IFERROR(tbl_ent_set[[#This Row],[preço unitário]]*tbl_ent_set[[#This Row],[Qtd]],"")</f>
        <v/>
      </c>
      <c r="E227" s="72"/>
      <c r="F227" s="78"/>
      <c r="G227" s="62"/>
      <c r="H227" s="58" t="str">
        <f>IFERROR(VLOOKUP(Tbl_ven_set[[#This Row],[Produto]],produtos,5,0),"")</f>
        <v/>
      </c>
      <c r="I227" s="59" t="str">
        <f>IFERROR(Tbl_ven_set[[#This Row],[preço unitário]]*Tbl_ven_set[[#This Row],[Qtd]],"")</f>
        <v/>
      </c>
      <c r="J227" s="72"/>
      <c r="K227" s="72"/>
      <c r="L227" s="72"/>
      <c r="M227" s="72"/>
    </row>
    <row r="228" spans="1:13" s="60" customFormat="1" x14ac:dyDescent="0.3">
      <c r="A228" s="78"/>
      <c r="B228" s="57"/>
      <c r="C228" s="58" t="str">
        <f>IFERROR(VLOOKUP(tbl_ent_set[[#This Row],[Produto]],produtos,3,0),"")</f>
        <v/>
      </c>
      <c r="D228" s="79" t="str">
        <f>IFERROR(tbl_ent_set[[#This Row],[preço unitário]]*tbl_ent_set[[#This Row],[Qtd]],"")</f>
        <v/>
      </c>
      <c r="E228" s="72"/>
      <c r="F228" s="78"/>
      <c r="G228" s="62"/>
      <c r="H228" s="58" t="str">
        <f>IFERROR(VLOOKUP(Tbl_ven_set[[#This Row],[Produto]],produtos,5,0),"")</f>
        <v/>
      </c>
      <c r="I228" s="59" t="str">
        <f>IFERROR(Tbl_ven_set[[#This Row],[preço unitário]]*Tbl_ven_set[[#This Row],[Qtd]],"")</f>
        <v/>
      </c>
      <c r="J228" s="72"/>
      <c r="K228" s="72"/>
      <c r="L228" s="72"/>
      <c r="M228" s="72"/>
    </row>
    <row r="229" spans="1:13" s="60" customFormat="1" x14ac:dyDescent="0.3">
      <c r="A229" s="78"/>
      <c r="B229" s="57"/>
      <c r="C229" s="58" t="str">
        <f>IFERROR(VLOOKUP(tbl_ent_set[[#This Row],[Produto]],produtos,3,0),"")</f>
        <v/>
      </c>
      <c r="D229" s="79" t="str">
        <f>IFERROR(tbl_ent_set[[#This Row],[preço unitário]]*tbl_ent_set[[#This Row],[Qtd]],"")</f>
        <v/>
      </c>
      <c r="E229" s="72"/>
      <c r="F229" s="78"/>
      <c r="G229" s="62"/>
      <c r="H229" s="58" t="str">
        <f>IFERROR(VLOOKUP(Tbl_ven_set[[#This Row],[Produto]],produtos,5,0),"")</f>
        <v/>
      </c>
      <c r="I229" s="59" t="str">
        <f>IFERROR(Tbl_ven_set[[#This Row],[preço unitário]]*Tbl_ven_set[[#This Row],[Qtd]],"")</f>
        <v/>
      </c>
      <c r="J229" s="72"/>
      <c r="K229" s="72"/>
      <c r="L229" s="72"/>
      <c r="M229" s="72"/>
    </row>
    <row r="230" spans="1:13" s="60" customFormat="1" x14ac:dyDescent="0.3">
      <c r="A230" s="78"/>
      <c r="B230" s="57"/>
      <c r="C230" s="58" t="str">
        <f>IFERROR(VLOOKUP(tbl_ent_set[[#This Row],[Produto]],produtos,3,0),"")</f>
        <v/>
      </c>
      <c r="D230" s="79" t="str">
        <f>IFERROR(tbl_ent_set[[#This Row],[preço unitário]]*tbl_ent_set[[#This Row],[Qtd]],"")</f>
        <v/>
      </c>
      <c r="E230" s="72"/>
      <c r="F230" s="78"/>
      <c r="G230" s="62"/>
      <c r="H230" s="58" t="str">
        <f>IFERROR(VLOOKUP(Tbl_ven_set[[#This Row],[Produto]],produtos,5,0),"")</f>
        <v/>
      </c>
      <c r="I230" s="59" t="str">
        <f>IFERROR(Tbl_ven_set[[#This Row],[preço unitário]]*Tbl_ven_set[[#This Row],[Qtd]],"")</f>
        <v/>
      </c>
      <c r="J230" s="72"/>
      <c r="K230" s="72"/>
      <c r="L230" s="72"/>
      <c r="M230" s="72"/>
    </row>
    <row r="231" spans="1:13" s="60" customFormat="1" x14ac:dyDescent="0.3">
      <c r="A231" s="78"/>
      <c r="B231" s="57"/>
      <c r="C231" s="58" t="str">
        <f>IFERROR(VLOOKUP(tbl_ent_set[[#This Row],[Produto]],produtos,3,0),"")</f>
        <v/>
      </c>
      <c r="D231" s="79" t="str">
        <f>IFERROR(tbl_ent_set[[#This Row],[preço unitário]]*tbl_ent_set[[#This Row],[Qtd]],"")</f>
        <v/>
      </c>
      <c r="E231" s="72"/>
      <c r="F231" s="78"/>
      <c r="G231" s="62"/>
      <c r="H231" s="58" t="str">
        <f>IFERROR(VLOOKUP(Tbl_ven_set[[#This Row],[Produto]],produtos,5,0),"")</f>
        <v/>
      </c>
      <c r="I231" s="59" t="str">
        <f>IFERROR(Tbl_ven_set[[#This Row],[preço unitário]]*Tbl_ven_set[[#This Row],[Qtd]],"")</f>
        <v/>
      </c>
      <c r="J231" s="72"/>
      <c r="K231" s="72"/>
      <c r="L231" s="72"/>
      <c r="M231" s="72"/>
    </row>
    <row r="232" spans="1:13" s="60" customFormat="1" x14ac:dyDescent="0.3">
      <c r="A232" s="78"/>
      <c r="B232" s="57"/>
      <c r="C232" s="58" t="str">
        <f>IFERROR(VLOOKUP(tbl_ent_set[[#This Row],[Produto]],produtos,3,0),"")</f>
        <v/>
      </c>
      <c r="D232" s="79" t="str">
        <f>IFERROR(tbl_ent_set[[#This Row],[preço unitário]]*tbl_ent_set[[#This Row],[Qtd]],"")</f>
        <v/>
      </c>
      <c r="E232" s="72"/>
      <c r="F232" s="78"/>
      <c r="G232" s="62"/>
      <c r="H232" s="58" t="str">
        <f>IFERROR(VLOOKUP(Tbl_ven_set[[#This Row],[Produto]],produtos,5,0),"")</f>
        <v/>
      </c>
      <c r="I232" s="59" t="str">
        <f>IFERROR(Tbl_ven_set[[#This Row],[preço unitário]]*Tbl_ven_set[[#This Row],[Qtd]],"")</f>
        <v/>
      </c>
      <c r="J232" s="72"/>
      <c r="K232" s="72"/>
      <c r="L232" s="72"/>
      <c r="M232" s="72"/>
    </row>
    <row r="233" spans="1:13" s="60" customFormat="1" x14ac:dyDescent="0.3">
      <c r="A233" s="78"/>
      <c r="B233" s="57"/>
      <c r="C233" s="58" t="str">
        <f>IFERROR(VLOOKUP(tbl_ent_set[[#This Row],[Produto]],produtos,3,0),"")</f>
        <v/>
      </c>
      <c r="D233" s="79" t="str">
        <f>IFERROR(tbl_ent_set[[#This Row],[preço unitário]]*tbl_ent_set[[#This Row],[Qtd]],"")</f>
        <v/>
      </c>
      <c r="E233" s="72"/>
      <c r="F233" s="78"/>
      <c r="G233" s="62"/>
      <c r="H233" s="58" t="str">
        <f>IFERROR(VLOOKUP(Tbl_ven_set[[#This Row],[Produto]],produtos,5,0),"")</f>
        <v/>
      </c>
      <c r="I233" s="59" t="str">
        <f>IFERROR(Tbl_ven_set[[#This Row],[preço unitário]]*Tbl_ven_set[[#This Row],[Qtd]],"")</f>
        <v/>
      </c>
      <c r="J233" s="72"/>
      <c r="K233" s="72"/>
      <c r="L233" s="72"/>
      <c r="M233" s="72"/>
    </row>
    <row r="234" spans="1:13" s="60" customFormat="1" x14ac:dyDescent="0.3">
      <c r="A234" s="78"/>
      <c r="B234" s="57"/>
      <c r="C234" s="58" t="str">
        <f>IFERROR(VLOOKUP(tbl_ent_set[[#This Row],[Produto]],produtos,3,0),"")</f>
        <v/>
      </c>
      <c r="D234" s="79" t="str">
        <f>IFERROR(tbl_ent_set[[#This Row],[preço unitário]]*tbl_ent_set[[#This Row],[Qtd]],"")</f>
        <v/>
      </c>
      <c r="E234" s="72"/>
      <c r="F234" s="78"/>
      <c r="G234" s="62"/>
      <c r="H234" s="58" t="str">
        <f>IFERROR(VLOOKUP(Tbl_ven_set[[#This Row],[Produto]],produtos,5,0),"")</f>
        <v/>
      </c>
      <c r="I234" s="59" t="str">
        <f>IFERROR(Tbl_ven_set[[#This Row],[preço unitário]]*Tbl_ven_set[[#This Row],[Qtd]],"")</f>
        <v/>
      </c>
      <c r="J234" s="72"/>
      <c r="K234" s="72"/>
      <c r="L234" s="72"/>
      <c r="M234" s="72"/>
    </row>
    <row r="235" spans="1:13" s="60" customFormat="1" x14ac:dyDescent="0.3">
      <c r="A235" s="78"/>
      <c r="B235" s="57"/>
      <c r="C235" s="58" t="str">
        <f>IFERROR(VLOOKUP(tbl_ent_set[[#This Row],[Produto]],produtos,3,0),"")</f>
        <v/>
      </c>
      <c r="D235" s="79" t="str">
        <f>IFERROR(tbl_ent_set[[#This Row],[preço unitário]]*tbl_ent_set[[#This Row],[Qtd]],"")</f>
        <v/>
      </c>
      <c r="E235" s="72"/>
      <c r="F235" s="78"/>
      <c r="G235" s="62"/>
      <c r="H235" s="58" t="str">
        <f>IFERROR(VLOOKUP(Tbl_ven_set[[#This Row],[Produto]],produtos,5,0),"")</f>
        <v/>
      </c>
      <c r="I235" s="59" t="str">
        <f>IFERROR(Tbl_ven_set[[#This Row],[preço unitário]]*Tbl_ven_set[[#This Row],[Qtd]],"")</f>
        <v/>
      </c>
      <c r="J235" s="72"/>
      <c r="K235" s="72"/>
      <c r="L235" s="72"/>
      <c r="M235" s="72"/>
    </row>
    <row r="236" spans="1:13" s="60" customFormat="1" x14ac:dyDescent="0.3">
      <c r="A236" s="78"/>
      <c r="B236" s="57"/>
      <c r="C236" s="58" t="str">
        <f>IFERROR(VLOOKUP(tbl_ent_set[[#This Row],[Produto]],produtos,3,0),"")</f>
        <v/>
      </c>
      <c r="D236" s="79" t="str">
        <f>IFERROR(tbl_ent_set[[#This Row],[preço unitário]]*tbl_ent_set[[#This Row],[Qtd]],"")</f>
        <v/>
      </c>
      <c r="E236" s="72"/>
      <c r="F236" s="78"/>
      <c r="G236" s="62"/>
      <c r="H236" s="58" t="str">
        <f>IFERROR(VLOOKUP(Tbl_ven_set[[#This Row],[Produto]],produtos,5,0),"")</f>
        <v/>
      </c>
      <c r="I236" s="59" t="str">
        <f>IFERROR(Tbl_ven_set[[#This Row],[preço unitário]]*Tbl_ven_set[[#This Row],[Qtd]],"")</f>
        <v/>
      </c>
      <c r="J236" s="72"/>
      <c r="K236" s="72"/>
      <c r="L236" s="72"/>
      <c r="M236" s="72"/>
    </row>
    <row r="237" spans="1:13" s="60" customFormat="1" x14ac:dyDescent="0.3">
      <c r="A237" s="78"/>
      <c r="B237" s="57"/>
      <c r="C237" s="58" t="str">
        <f>IFERROR(VLOOKUP(tbl_ent_set[[#This Row],[Produto]],produtos,3,0),"")</f>
        <v/>
      </c>
      <c r="D237" s="79" t="str">
        <f>IFERROR(tbl_ent_set[[#This Row],[preço unitário]]*tbl_ent_set[[#This Row],[Qtd]],"")</f>
        <v/>
      </c>
      <c r="E237" s="72"/>
      <c r="F237" s="78"/>
      <c r="G237" s="62"/>
      <c r="H237" s="58" t="str">
        <f>IFERROR(VLOOKUP(Tbl_ven_set[[#This Row],[Produto]],produtos,5,0),"")</f>
        <v/>
      </c>
      <c r="I237" s="59" t="str">
        <f>IFERROR(Tbl_ven_set[[#This Row],[preço unitário]]*Tbl_ven_set[[#This Row],[Qtd]],"")</f>
        <v/>
      </c>
      <c r="J237" s="72"/>
      <c r="K237" s="72"/>
      <c r="L237" s="72"/>
      <c r="M237" s="72"/>
    </row>
    <row r="238" spans="1:13" s="60" customFormat="1" x14ac:dyDescent="0.3">
      <c r="A238" s="78"/>
      <c r="B238" s="57"/>
      <c r="C238" s="58" t="str">
        <f>IFERROR(VLOOKUP(tbl_ent_set[[#This Row],[Produto]],produtos,3,0),"")</f>
        <v/>
      </c>
      <c r="D238" s="79" t="str">
        <f>IFERROR(tbl_ent_set[[#This Row],[preço unitário]]*tbl_ent_set[[#This Row],[Qtd]],"")</f>
        <v/>
      </c>
      <c r="E238" s="72"/>
      <c r="F238" s="78"/>
      <c r="G238" s="62"/>
      <c r="H238" s="58" t="str">
        <f>IFERROR(VLOOKUP(Tbl_ven_set[[#This Row],[Produto]],produtos,5,0),"")</f>
        <v/>
      </c>
      <c r="I238" s="59" t="str">
        <f>IFERROR(Tbl_ven_set[[#This Row],[preço unitário]]*Tbl_ven_set[[#This Row],[Qtd]],"")</f>
        <v/>
      </c>
      <c r="J238" s="72"/>
      <c r="K238" s="72"/>
      <c r="L238" s="72"/>
      <c r="M238" s="72"/>
    </row>
    <row r="239" spans="1:13" s="60" customFormat="1" x14ac:dyDescent="0.3">
      <c r="A239" s="78"/>
      <c r="B239" s="57"/>
      <c r="C239" s="58" t="str">
        <f>IFERROR(VLOOKUP(tbl_ent_set[[#This Row],[Produto]],produtos,3,0),"")</f>
        <v/>
      </c>
      <c r="D239" s="79" t="str">
        <f>IFERROR(tbl_ent_set[[#This Row],[preço unitário]]*tbl_ent_set[[#This Row],[Qtd]],"")</f>
        <v/>
      </c>
      <c r="E239" s="72"/>
      <c r="F239" s="78"/>
      <c r="G239" s="62"/>
      <c r="H239" s="58" t="str">
        <f>IFERROR(VLOOKUP(Tbl_ven_set[[#This Row],[Produto]],produtos,5,0),"")</f>
        <v/>
      </c>
      <c r="I239" s="59" t="str">
        <f>IFERROR(Tbl_ven_set[[#This Row],[preço unitário]]*Tbl_ven_set[[#This Row],[Qtd]],"")</f>
        <v/>
      </c>
      <c r="J239" s="72"/>
      <c r="K239" s="72"/>
      <c r="L239" s="72"/>
      <c r="M239" s="72"/>
    </row>
    <row r="240" spans="1:13" s="60" customFormat="1" x14ac:dyDescent="0.3">
      <c r="A240" s="78"/>
      <c r="B240" s="57"/>
      <c r="C240" s="58" t="str">
        <f>IFERROR(VLOOKUP(tbl_ent_set[[#This Row],[Produto]],produtos,3,0),"")</f>
        <v/>
      </c>
      <c r="D240" s="79" t="str">
        <f>IFERROR(tbl_ent_set[[#This Row],[preço unitário]]*tbl_ent_set[[#This Row],[Qtd]],"")</f>
        <v/>
      </c>
      <c r="E240" s="72"/>
      <c r="F240" s="78"/>
      <c r="G240" s="62"/>
      <c r="H240" s="58" t="str">
        <f>IFERROR(VLOOKUP(Tbl_ven_set[[#This Row],[Produto]],produtos,5,0),"")</f>
        <v/>
      </c>
      <c r="I240" s="59" t="str">
        <f>IFERROR(Tbl_ven_set[[#This Row],[preço unitário]]*Tbl_ven_set[[#This Row],[Qtd]],"")</f>
        <v/>
      </c>
      <c r="J240" s="72"/>
      <c r="K240" s="72"/>
      <c r="L240" s="72"/>
      <c r="M240" s="72"/>
    </row>
    <row r="241" spans="1:13" s="60" customFormat="1" x14ac:dyDescent="0.3">
      <c r="A241" s="78"/>
      <c r="B241" s="57"/>
      <c r="C241" s="58" t="str">
        <f>IFERROR(VLOOKUP(tbl_ent_set[[#This Row],[Produto]],produtos,3,0),"")</f>
        <v/>
      </c>
      <c r="D241" s="79" t="str">
        <f>IFERROR(tbl_ent_set[[#This Row],[preço unitário]]*tbl_ent_set[[#This Row],[Qtd]],"")</f>
        <v/>
      </c>
      <c r="E241" s="72"/>
      <c r="F241" s="78"/>
      <c r="G241" s="62"/>
      <c r="H241" s="58" t="str">
        <f>IFERROR(VLOOKUP(Tbl_ven_set[[#This Row],[Produto]],produtos,5,0),"")</f>
        <v/>
      </c>
      <c r="I241" s="59" t="str">
        <f>IFERROR(Tbl_ven_set[[#This Row],[preço unitário]]*Tbl_ven_set[[#This Row],[Qtd]],"")</f>
        <v/>
      </c>
      <c r="J241" s="72"/>
      <c r="K241" s="72"/>
      <c r="L241" s="72"/>
      <c r="M241" s="72"/>
    </row>
    <row r="242" spans="1:13" s="60" customFormat="1" x14ac:dyDescent="0.3">
      <c r="A242" s="78"/>
      <c r="B242" s="57"/>
      <c r="C242" s="58" t="str">
        <f>IFERROR(VLOOKUP(tbl_ent_set[[#This Row],[Produto]],produtos,3,0),"")</f>
        <v/>
      </c>
      <c r="D242" s="79" t="str">
        <f>IFERROR(tbl_ent_set[[#This Row],[preço unitário]]*tbl_ent_set[[#This Row],[Qtd]],"")</f>
        <v/>
      </c>
      <c r="E242" s="72"/>
      <c r="F242" s="78"/>
      <c r="G242" s="62"/>
      <c r="H242" s="58" t="str">
        <f>IFERROR(VLOOKUP(Tbl_ven_set[[#This Row],[Produto]],produtos,5,0),"")</f>
        <v/>
      </c>
      <c r="I242" s="59" t="str">
        <f>IFERROR(Tbl_ven_set[[#This Row],[preço unitário]]*Tbl_ven_set[[#This Row],[Qtd]],"")</f>
        <v/>
      </c>
      <c r="J242" s="72"/>
      <c r="K242" s="72"/>
      <c r="L242" s="72"/>
      <c r="M242" s="72"/>
    </row>
    <row r="243" spans="1:13" s="60" customFormat="1" x14ac:dyDescent="0.3">
      <c r="A243" s="78"/>
      <c r="B243" s="57"/>
      <c r="C243" s="58" t="str">
        <f>IFERROR(VLOOKUP(tbl_ent_set[[#This Row],[Produto]],produtos,3,0),"")</f>
        <v/>
      </c>
      <c r="D243" s="79" t="str">
        <f>IFERROR(tbl_ent_set[[#This Row],[preço unitário]]*tbl_ent_set[[#This Row],[Qtd]],"")</f>
        <v/>
      </c>
      <c r="E243" s="72"/>
      <c r="F243" s="78"/>
      <c r="G243" s="62"/>
      <c r="H243" s="58" t="str">
        <f>IFERROR(VLOOKUP(Tbl_ven_set[[#This Row],[Produto]],produtos,5,0),"")</f>
        <v/>
      </c>
      <c r="I243" s="59" t="str">
        <f>IFERROR(Tbl_ven_set[[#This Row],[preço unitário]]*Tbl_ven_set[[#This Row],[Qtd]],"")</f>
        <v/>
      </c>
      <c r="J243" s="72"/>
      <c r="K243" s="72"/>
      <c r="L243" s="72"/>
      <c r="M243" s="72"/>
    </row>
    <row r="244" spans="1:13" s="60" customFormat="1" x14ac:dyDescent="0.3">
      <c r="A244" s="78"/>
      <c r="B244" s="57"/>
      <c r="C244" s="58" t="str">
        <f>IFERROR(VLOOKUP(tbl_ent_set[[#This Row],[Produto]],produtos,3,0),"")</f>
        <v/>
      </c>
      <c r="D244" s="79" t="str">
        <f>IFERROR(tbl_ent_set[[#This Row],[preço unitário]]*tbl_ent_set[[#This Row],[Qtd]],"")</f>
        <v/>
      </c>
      <c r="E244" s="72"/>
      <c r="F244" s="78"/>
      <c r="G244" s="62"/>
      <c r="H244" s="58" t="str">
        <f>IFERROR(VLOOKUP(Tbl_ven_set[[#This Row],[Produto]],produtos,5,0),"")</f>
        <v/>
      </c>
      <c r="I244" s="59" t="str">
        <f>IFERROR(Tbl_ven_set[[#This Row],[preço unitário]]*Tbl_ven_set[[#This Row],[Qtd]],"")</f>
        <v/>
      </c>
      <c r="J244" s="72"/>
      <c r="K244" s="72"/>
      <c r="L244" s="72"/>
      <c r="M244" s="72"/>
    </row>
    <row r="245" spans="1:13" s="60" customFormat="1" x14ac:dyDescent="0.3">
      <c r="A245" s="78"/>
      <c r="B245" s="57"/>
      <c r="C245" s="58" t="str">
        <f>IFERROR(VLOOKUP(tbl_ent_set[[#This Row],[Produto]],produtos,3,0),"")</f>
        <v/>
      </c>
      <c r="D245" s="79" t="str">
        <f>IFERROR(tbl_ent_set[[#This Row],[preço unitário]]*tbl_ent_set[[#This Row],[Qtd]],"")</f>
        <v/>
      </c>
      <c r="E245" s="72"/>
      <c r="F245" s="78"/>
      <c r="G245" s="62"/>
      <c r="H245" s="58" t="str">
        <f>IFERROR(VLOOKUP(Tbl_ven_set[[#This Row],[Produto]],produtos,5,0),"")</f>
        <v/>
      </c>
      <c r="I245" s="59" t="str">
        <f>IFERROR(Tbl_ven_set[[#This Row],[preço unitário]]*Tbl_ven_set[[#This Row],[Qtd]],"")</f>
        <v/>
      </c>
      <c r="J245" s="72"/>
      <c r="K245" s="72"/>
      <c r="L245" s="72"/>
      <c r="M245" s="72"/>
    </row>
    <row r="246" spans="1:13" s="60" customFormat="1" x14ac:dyDescent="0.3">
      <c r="A246" s="78"/>
      <c r="B246" s="57"/>
      <c r="C246" s="58" t="str">
        <f>IFERROR(VLOOKUP(tbl_ent_set[[#This Row],[Produto]],produtos,3,0),"")</f>
        <v/>
      </c>
      <c r="D246" s="79" t="str">
        <f>IFERROR(tbl_ent_set[[#This Row],[preço unitário]]*tbl_ent_set[[#This Row],[Qtd]],"")</f>
        <v/>
      </c>
      <c r="E246" s="72"/>
      <c r="F246" s="78"/>
      <c r="G246" s="62"/>
      <c r="H246" s="58" t="str">
        <f>IFERROR(VLOOKUP(Tbl_ven_set[[#This Row],[Produto]],produtos,5,0),"")</f>
        <v/>
      </c>
      <c r="I246" s="59" t="str">
        <f>IFERROR(Tbl_ven_set[[#This Row],[preço unitário]]*Tbl_ven_set[[#This Row],[Qtd]],"")</f>
        <v/>
      </c>
      <c r="J246" s="72"/>
      <c r="K246" s="72"/>
      <c r="L246" s="72"/>
      <c r="M246" s="72"/>
    </row>
    <row r="247" spans="1:13" s="60" customFormat="1" x14ac:dyDescent="0.3">
      <c r="A247" s="78"/>
      <c r="B247" s="57"/>
      <c r="C247" s="58" t="str">
        <f>IFERROR(VLOOKUP(tbl_ent_set[[#This Row],[Produto]],produtos,3,0),"")</f>
        <v/>
      </c>
      <c r="D247" s="79" t="str">
        <f>IFERROR(tbl_ent_set[[#This Row],[preço unitário]]*tbl_ent_set[[#This Row],[Qtd]],"")</f>
        <v/>
      </c>
      <c r="E247" s="72"/>
      <c r="F247" s="78"/>
      <c r="G247" s="62"/>
      <c r="H247" s="58" t="str">
        <f>IFERROR(VLOOKUP(Tbl_ven_set[[#This Row],[Produto]],produtos,5,0),"")</f>
        <v/>
      </c>
      <c r="I247" s="59" t="str">
        <f>IFERROR(Tbl_ven_set[[#This Row],[preço unitário]]*Tbl_ven_set[[#This Row],[Qtd]],"")</f>
        <v/>
      </c>
      <c r="J247" s="72"/>
      <c r="K247" s="72"/>
      <c r="L247" s="72"/>
      <c r="M247" s="72"/>
    </row>
    <row r="248" spans="1:13" s="60" customFormat="1" x14ac:dyDescent="0.3">
      <c r="A248" s="78"/>
      <c r="B248" s="57"/>
      <c r="C248" s="58" t="str">
        <f>IFERROR(VLOOKUP(tbl_ent_set[[#This Row],[Produto]],produtos,3,0),"")</f>
        <v/>
      </c>
      <c r="D248" s="79" t="str">
        <f>IFERROR(tbl_ent_set[[#This Row],[preço unitário]]*tbl_ent_set[[#This Row],[Qtd]],"")</f>
        <v/>
      </c>
      <c r="E248" s="72"/>
      <c r="F248" s="78"/>
      <c r="G248" s="62"/>
      <c r="H248" s="58" t="str">
        <f>IFERROR(VLOOKUP(Tbl_ven_set[[#This Row],[Produto]],produtos,5,0),"")</f>
        <v/>
      </c>
      <c r="I248" s="59" t="str">
        <f>IFERROR(Tbl_ven_set[[#This Row],[preço unitário]]*Tbl_ven_set[[#This Row],[Qtd]],"")</f>
        <v/>
      </c>
      <c r="J248" s="72"/>
      <c r="K248" s="72"/>
      <c r="L248" s="72"/>
      <c r="M248" s="72"/>
    </row>
    <row r="249" spans="1:13" s="60" customFormat="1" x14ac:dyDescent="0.3">
      <c r="A249" s="78"/>
      <c r="B249" s="57"/>
      <c r="C249" s="58" t="str">
        <f>IFERROR(VLOOKUP(tbl_ent_set[[#This Row],[Produto]],produtos,3,0),"")</f>
        <v/>
      </c>
      <c r="D249" s="79" t="str">
        <f>IFERROR(tbl_ent_set[[#This Row],[preço unitário]]*tbl_ent_set[[#This Row],[Qtd]],"")</f>
        <v/>
      </c>
      <c r="E249" s="72"/>
      <c r="F249" s="78"/>
      <c r="G249" s="62"/>
      <c r="H249" s="58" t="str">
        <f>IFERROR(VLOOKUP(Tbl_ven_set[[#This Row],[Produto]],produtos,5,0),"")</f>
        <v/>
      </c>
      <c r="I249" s="59" t="str">
        <f>IFERROR(Tbl_ven_set[[#This Row],[preço unitário]]*Tbl_ven_set[[#This Row],[Qtd]],"")</f>
        <v/>
      </c>
      <c r="J249" s="72"/>
      <c r="K249" s="72"/>
      <c r="L249" s="72"/>
      <c r="M249" s="72"/>
    </row>
    <row r="250" spans="1:13" s="60" customFormat="1" x14ac:dyDescent="0.3">
      <c r="A250" s="78"/>
      <c r="B250" s="57"/>
      <c r="C250" s="58" t="str">
        <f>IFERROR(VLOOKUP(tbl_ent_set[[#This Row],[Produto]],produtos,3,0),"")</f>
        <v/>
      </c>
      <c r="D250" s="79" t="str">
        <f>IFERROR(tbl_ent_set[[#This Row],[preço unitário]]*tbl_ent_set[[#This Row],[Qtd]],"")</f>
        <v/>
      </c>
      <c r="E250" s="72"/>
      <c r="F250" s="78"/>
      <c r="G250" s="62"/>
      <c r="H250" s="58" t="str">
        <f>IFERROR(VLOOKUP(Tbl_ven_set[[#This Row],[Produto]],produtos,5,0),"")</f>
        <v/>
      </c>
      <c r="I250" s="59" t="str">
        <f>IFERROR(Tbl_ven_set[[#This Row],[preço unitário]]*Tbl_ven_set[[#This Row],[Qtd]],"")</f>
        <v/>
      </c>
      <c r="J250" s="72"/>
      <c r="K250" s="72"/>
      <c r="L250" s="72"/>
      <c r="M250" s="72"/>
    </row>
    <row r="251" spans="1:13" s="60" customFormat="1" x14ac:dyDescent="0.3">
      <c r="A251" s="78"/>
      <c r="B251" s="57"/>
      <c r="C251" s="58" t="str">
        <f>IFERROR(VLOOKUP(tbl_ent_set[[#This Row],[Produto]],produtos,3,0),"")</f>
        <v/>
      </c>
      <c r="D251" s="79" t="str">
        <f>IFERROR(tbl_ent_set[[#This Row],[preço unitário]]*tbl_ent_set[[#This Row],[Qtd]],"")</f>
        <v/>
      </c>
      <c r="E251" s="72"/>
      <c r="F251" s="78"/>
      <c r="G251" s="62"/>
      <c r="H251" s="58" t="str">
        <f>IFERROR(VLOOKUP(Tbl_ven_set[[#This Row],[Produto]],produtos,5,0),"")</f>
        <v/>
      </c>
      <c r="I251" s="59" t="str">
        <f>IFERROR(Tbl_ven_set[[#This Row],[preço unitário]]*Tbl_ven_set[[#This Row],[Qtd]],"")</f>
        <v/>
      </c>
      <c r="J251" s="72"/>
      <c r="K251" s="72"/>
      <c r="L251" s="72"/>
      <c r="M251" s="72"/>
    </row>
    <row r="252" spans="1:13" s="60" customFormat="1" x14ac:dyDescent="0.3">
      <c r="A252" s="78"/>
      <c r="B252" s="57"/>
      <c r="C252" s="58" t="str">
        <f>IFERROR(VLOOKUP(tbl_ent_set[[#This Row],[Produto]],produtos,3,0),"")</f>
        <v/>
      </c>
      <c r="D252" s="79" t="str">
        <f>IFERROR(tbl_ent_set[[#This Row],[preço unitário]]*tbl_ent_set[[#This Row],[Qtd]],"")</f>
        <v/>
      </c>
      <c r="E252" s="72"/>
      <c r="F252" s="78"/>
      <c r="G252" s="62"/>
      <c r="H252" s="58" t="str">
        <f>IFERROR(VLOOKUP(Tbl_ven_set[[#This Row],[Produto]],produtos,5,0),"")</f>
        <v/>
      </c>
      <c r="I252" s="59" t="str">
        <f>IFERROR(Tbl_ven_set[[#This Row],[preço unitário]]*Tbl_ven_set[[#This Row],[Qtd]],"")</f>
        <v/>
      </c>
      <c r="J252" s="72"/>
      <c r="K252" s="72"/>
      <c r="L252" s="72"/>
      <c r="M252" s="72"/>
    </row>
    <row r="253" spans="1:13" s="60" customFormat="1" x14ac:dyDescent="0.3">
      <c r="A253" s="78"/>
      <c r="B253" s="57"/>
      <c r="C253" s="58" t="str">
        <f>IFERROR(VLOOKUP(tbl_ent_set[[#This Row],[Produto]],produtos,3,0),"")</f>
        <v/>
      </c>
      <c r="D253" s="79" t="str">
        <f>IFERROR(tbl_ent_set[[#This Row],[preço unitário]]*tbl_ent_set[[#This Row],[Qtd]],"")</f>
        <v/>
      </c>
      <c r="E253" s="72"/>
      <c r="F253" s="78"/>
      <c r="G253" s="62"/>
      <c r="H253" s="58" t="str">
        <f>IFERROR(VLOOKUP(Tbl_ven_set[[#This Row],[Produto]],produtos,5,0),"")</f>
        <v/>
      </c>
      <c r="I253" s="59" t="str">
        <f>IFERROR(Tbl_ven_set[[#This Row],[preço unitário]]*Tbl_ven_set[[#This Row],[Qtd]],"")</f>
        <v/>
      </c>
      <c r="J253" s="72"/>
      <c r="K253" s="72"/>
      <c r="L253" s="72"/>
      <c r="M253" s="72"/>
    </row>
    <row r="254" spans="1:13" s="60" customFormat="1" x14ac:dyDescent="0.3">
      <c r="A254" s="78"/>
      <c r="B254" s="57"/>
      <c r="C254" s="58" t="str">
        <f>IFERROR(VLOOKUP(tbl_ent_set[[#This Row],[Produto]],produtos,3,0),"")</f>
        <v/>
      </c>
      <c r="D254" s="79" t="str">
        <f>IFERROR(tbl_ent_set[[#This Row],[preço unitário]]*tbl_ent_set[[#This Row],[Qtd]],"")</f>
        <v/>
      </c>
      <c r="E254" s="72"/>
      <c r="F254" s="78"/>
      <c r="G254" s="62"/>
      <c r="H254" s="58" t="str">
        <f>IFERROR(VLOOKUP(Tbl_ven_set[[#This Row],[Produto]],produtos,5,0),"")</f>
        <v/>
      </c>
      <c r="I254" s="59" t="str">
        <f>IFERROR(Tbl_ven_set[[#This Row],[preço unitário]]*Tbl_ven_set[[#This Row],[Qtd]],"")</f>
        <v/>
      </c>
      <c r="J254" s="72"/>
      <c r="K254" s="72"/>
      <c r="L254" s="72"/>
      <c r="M254" s="72"/>
    </row>
    <row r="255" spans="1:13" s="60" customFormat="1" x14ac:dyDescent="0.3">
      <c r="A255" s="78"/>
      <c r="B255" s="57"/>
      <c r="C255" s="58" t="str">
        <f>IFERROR(VLOOKUP(tbl_ent_set[[#This Row],[Produto]],produtos,3,0),"")</f>
        <v/>
      </c>
      <c r="D255" s="79" t="str">
        <f>IFERROR(tbl_ent_set[[#This Row],[preço unitário]]*tbl_ent_set[[#This Row],[Qtd]],"")</f>
        <v/>
      </c>
      <c r="E255" s="72"/>
      <c r="F255" s="78"/>
      <c r="G255" s="62"/>
      <c r="H255" s="58" t="str">
        <f>IFERROR(VLOOKUP(Tbl_ven_set[[#This Row],[Produto]],produtos,5,0),"")</f>
        <v/>
      </c>
      <c r="I255" s="59" t="str">
        <f>IFERROR(Tbl_ven_set[[#This Row],[preço unitário]]*Tbl_ven_set[[#This Row],[Qtd]],"")</f>
        <v/>
      </c>
      <c r="J255" s="72"/>
      <c r="K255" s="72"/>
      <c r="L255" s="72"/>
      <c r="M255" s="72"/>
    </row>
    <row r="256" spans="1:13" s="60" customFormat="1" x14ac:dyDescent="0.3">
      <c r="A256" s="78"/>
      <c r="B256" s="57"/>
      <c r="C256" s="58" t="str">
        <f>IFERROR(VLOOKUP(tbl_ent_set[[#This Row],[Produto]],produtos,3,0),"")</f>
        <v/>
      </c>
      <c r="D256" s="79" t="str">
        <f>IFERROR(tbl_ent_set[[#This Row],[preço unitário]]*tbl_ent_set[[#This Row],[Qtd]],"")</f>
        <v/>
      </c>
      <c r="E256" s="72"/>
      <c r="F256" s="78"/>
      <c r="G256" s="62"/>
      <c r="H256" s="58" t="str">
        <f>IFERROR(VLOOKUP(Tbl_ven_set[[#This Row],[Produto]],produtos,5,0),"")</f>
        <v/>
      </c>
      <c r="I256" s="59" t="str">
        <f>IFERROR(Tbl_ven_set[[#This Row],[preço unitário]]*Tbl_ven_set[[#This Row],[Qtd]],"")</f>
        <v/>
      </c>
      <c r="J256" s="72"/>
      <c r="K256" s="72"/>
      <c r="L256" s="72"/>
      <c r="M256" s="72"/>
    </row>
    <row r="257" spans="1:13" s="60" customFormat="1" x14ac:dyDescent="0.3">
      <c r="A257" s="78"/>
      <c r="B257" s="57"/>
      <c r="C257" s="58" t="str">
        <f>IFERROR(VLOOKUP(tbl_ent_set[[#This Row],[Produto]],produtos,3,0),"")</f>
        <v/>
      </c>
      <c r="D257" s="79" t="str">
        <f>IFERROR(tbl_ent_set[[#This Row],[preço unitário]]*tbl_ent_set[[#This Row],[Qtd]],"")</f>
        <v/>
      </c>
      <c r="E257" s="72"/>
      <c r="F257" s="78"/>
      <c r="G257" s="62"/>
      <c r="H257" s="58" t="str">
        <f>IFERROR(VLOOKUP(Tbl_ven_set[[#This Row],[Produto]],produtos,5,0),"")</f>
        <v/>
      </c>
      <c r="I257" s="59" t="str">
        <f>IFERROR(Tbl_ven_set[[#This Row],[preço unitário]]*Tbl_ven_set[[#This Row],[Qtd]],"")</f>
        <v/>
      </c>
      <c r="J257" s="72"/>
      <c r="K257" s="72"/>
      <c r="L257" s="72"/>
      <c r="M257" s="72"/>
    </row>
    <row r="258" spans="1:13" s="60" customFormat="1" x14ac:dyDescent="0.3">
      <c r="A258" s="78"/>
      <c r="B258" s="57"/>
      <c r="C258" s="58" t="str">
        <f>IFERROR(VLOOKUP(tbl_ent_set[[#This Row],[Produto]],produtos,3,0),"")</f>
        <v/>
      </c>
      <c r="D258" s="79" t="str">
        <f>IFERROR(tbl_ent_set[[#This Row],[preço unitário]]*tbl_ent_set[[#This Row],[Qtd]],"")</f>
        <v/>
      </c>
      <c r="E258" s="72"/>
      <c r="F258" s="78"/>
      <c r="G258" s="62"/>
      <c r="H258" s="58" t="str">
        <f>IFERROR(VLOOKUP(Tbl_ven_set[[#This Row],[Produto]],produtos,5,0),"")</f>
        <v/>
      </c>
      <c r="I258" s="59" t="str">
        <f>IFERROR(Tbl_ven_set[[#This Row],[preço unitário]]*Tbl_ven_set[[#This Row],[Qtd]],"")</f>
        <v/>
      </c>
      <c r="J258" s="72"/>
      <c r="K258" s="72"/>
      <c r="L258" s="72"/>
      <c r="M258" s="72"/>
    </row>
    <row r="259" spans="1:13" s="60" customFormat="1" x14ac:dyDescent="0.3">
      <c r="A259" s="78"/>
      <c r="B259" s="57"/>
      <c r="C259" s="58" t="str">
        <f>IFERROR(VLOOKUP(tbl_ent_set[[#This Row],[Produto]],produtos,3,0),"")</f>
        <v/>
      </c>
      <c r="D259" s="79" t="str">
        <f>IFERROR(tbl_ent_set[[#This Row],[preço unitário]]*tbl_ent_set[[#This Row],[Qtd]],"")</f>
        <v/>
      </c>
      <c r="E259" s="72"/>
      <c r="F259" s="78"/>
      <c r="G259" s="62"/>
      <c r="H259" s="58" t="str">
        <f>IFERROR(VLOOKUP(Tbl_ven_set[[#This Row],[Produto]],produtos,5,0),"")</f>
        <v/>
      </c>
      <c r="I259" s="59" t="str">
        <f>IFERROR(Tbl_ven_set[[#This Row],[preço unitário]]*Tbl_ven_set[[#This Row],[Qtd]],"")</f>
        <v/>
      </c>
      <c r="J259" s="72"/>
      <c r="K259" s="72"/>
      <c r="L259" s="72"/>
      <c r="M259" s="72"/>
    </row>
    <row r="260" spans="1:13" s="60" customFormat="1" x14ac:dyDescent="0.3">
      <c r="A260" s="78"/>
      <c r="B260" s="57"/>
      <c r="C260" s="58" t="str">
        <f>IFERROR(VLOOKUP(tbl_ent_set[[#This Row],[Produto]],produtos,3,0),"")</f>
        <v/>
      </c>
      <c r="D260" s="79" t="str">
        <f>IFERROR(tbl_ent_set[[#This Row],[preço unitário]]*tbl_ent_set[[#This Row],[Qtd]],"")</f>
        <v/>
      </c>
      <c r="E260" s="72"/>
      <c r="F260" s="78"/>
      <c r="G260" s="62"/>
      <c r="H260" s="58" t="str">
        <f>IFERROR(VLOOKUP(Tbl_ven_set[[#This Row],[Produto]],produtos,5,0),"")</f>
        <v/>
      </c>
      <c r="I260" s="59" t="str">
        <f>IFERROR(Tbl_ven_set[[#This Row],[preço unitário]]*Tbl_ven_set[[#This Row],[Qtd]],"")</f>
        <v/>
      </c>
      <c r="J260" s="72"/>
      <c r="K260" s="72"/>
      <c r="L260" s="72"/>
      <c r="M260" s="72"/>
    </row>
    <row r="261" spans="1:13" s="60" customFormat="1" x14ac:dyDescent="0.3">
      <c r="A261" s="78"/>
      <c r="B261" s="57"/>
      <c r="C261" s="58" t="str">
        <f>IFERROR(VLOOKUP(tbl_ent_set[[#This Row],[Produto]],produtos,3,0),"")</f>
        <v/>
      </c>
      <c r="D261" s="79" t="str">
        <f>IFERROR(tbl_ent_set[[#This Row],[preço unitário]]*tbl_ent_set[[#This Row],[Qtd]],"")</f>
        <v/>
      </c>
      <c r="E261" s="72"/>
      <c r="F261" s="78"/>
      <c r="G261" s="62"/>
      <c r="H261" s="58" t="str">
        <f>IFERROR(VLOOKUP(Tbl_ven_set[[#This Row],[Produto]],produtos,5,0),"")</f>
        <v/>
      </c>
      <c r="I261" s="59" t="str">
        <f>IFERROR(Tbl_ven_set[[#This Row],[preço unitário]]*Tbl_ven_set[[#This Row],[Qtd]],"")</f>
        <v/>
      </c>
      <c r="J261" s="72"/>
      <c r="K261" s="72"/>
      <c r="L261" s="72"/>
      <c r="M261" s="72"/>
    </row>
    <row r="262" spans="1:13" s="60" customFormat="1" x14ac:dyDescent="0.3">
      <c r="A262" s="78"/>
      <c r="B262" s="57"/>
      <c r="C262" s="58" t="str">
        <f>IFERROR(VLOOKUP(tbl_ent_set[[#This Row],[Produto]],produtos,3,0),"")</f>
        <v/>
      </c>
      <c r="D262" s="79" t="str">
        <f>IFERROR(tbl_ent_set[[#This Row],[preço unitário]]*tbl_ent_set[[#This Row],[Qtd]],"")</f>
        <v/>
      </c>
      <c r="E262" s="72"/>
      <c r="F262" s="78"/>
      <c r="G262" s="62"/>
      <c r="H262" s="58" t="str">
        <f>IFERROR(VLOOKUP(Tbl_ven_set[[#This Row],[Produto]],produtos,5,0),"")</f>
        <v/>
      </c>
      <c r="I262" s="59" t="str">
        <f>IFERROR(Tbl_ven_set[[#This Row],[preço unitário]]*Tbl_ven_set[[#This Row],[Qtd]],"")</f>
        <v/>
      </c>
      <c r="J262" s="72"/>
      <c r="K262" s="72"/>
      <c r="L262" s="72"/>
      <c r="M262" s="72"/>
    </row>
    <row r="263" spans="1:13" s="60" customFormat="1" x14ac:dyDescent="0.3">
      <c r="A263" s="78"/>
      <c r="B263" s="57"/>
      <c r="C263" s="58" t="str">
        <f>IFERROR(VLOOKUP(tbl_ent_set[[#This Row],[Produto]],produtos,3,0),"")</f>
        <v/>
      </c>
      <c r="D263" s="79" t="str">
        <f>IFERROR(tbl_ent_set[[#This Row],[preço unitário]]*tbl_ent_set[[#This Row],[Qtd]],"")</f>
        <v/>
      </c>
      <c r="E263" s="72"/>
      <c r="F263" s="78"/>
      <c r="G263" s="62"/>
      <c r="H263" s="58" t="str">
        <f>IFERROR(VLOOKUP(Tbl_ven_set[[#This Row],[Produto]],produtos,5,0),"")</f>
        <v/>
      </c>
      <c r="I263" s="59" t="str">
        <f>IFERROR(Tbl_ven_set[[#This Row],[preço unitário]]*Tbl_ven_set[[#This Row],[Qtd]],"")</f>
        <v/>
      </c>
      <c r="J263" s="72"/>
      <c r="K263" s="72"/>
      <c r="L263" s="72"/>
      <c r="M263" s="72"/>
    </row>
    <row r="264" spans="1:13" s="60" customFormat="1" x14ac:dyDescent="0.3">
      <c r="A264" s="78"/>
      <c r="B264" s="57"/>
      <c r="C264" s="58" t="str">
        <f>IFERROR(VLOOKUP(tbl_ent_set[[#This Row],[Produto]],produtos,3,0),"")</f>
        <v/>
      </c>
      <c r="D264" s="79" t="str">
        <f>IFERROR(tbl_ent_set[[#This Row],[preço unitário]]*tbl_ent_set[[#This Row],[Qtd]],"")</f>
        <v/>
      </c>
      <c r="E264" s="72"/>
      <c r="F264" s="78"/>
      <c r="G264" s="62"/>
      <c r="H264" s="58" t="str">
        <f>IFERROR(VLOOKUP(Tbl_ven_set[[#This Row],[Produto]],produtos,5,0),"")</f>
        <v/>
      </c>
      <c r="I264" s="59" t="str">
        <f>IFERROR(Tbl_ven_set[[#This Row],[preço unitário]]*Tbl_ven_set[[#This Row],[Qtd]],"")</f>
        <v/>
      </c>
      <c r="J264" s="72"/>
      <c r="K264" s="72"/>
      <c r="L264" s="72"/>
      <c r="M264" s="72"/>
    </row>
    <row r="265" spans="1:13" s="60" customFormat="1" x14ac:dyDescent="0.3">
      <c r="A265" s="78"/>
      <c r="B265" s="57"/>
      <c r="C265" s="58" t="str">
        <f>IFERROR(VLOOKUP(tbl_ent_set[[#This Row],[Produto]],produtos,3,0),"")</f>
        <v/>
      </c>
      <c r="D265" s="79" t="str">
        <f>IFERROR(tbl_ent_set[[#This Row],[preço unitário]]*tbl_ent_set[[#This Row],[Qtd]],"")</f>
        <v/>
      </c>
      <c r="E265" s="72"/>
      <c r="F265" s="78"/>
      <c r="G265" s="62"/>
      <c r="H265" s="58" t="str">
        <f>IFERROR(VLOOKUP(Tbl_ven_set[[#This Row],[Produto]],produtos,5,0),"")</f>
        <v/>
      </c>
      <c r="I265" s="59" t="str">
        <f>IFERROR(Tbl_ven_set[[#This Row],[preço unitário]]*Tbl_ven_set[[#This Row],[Qtd]],"")</f>
        <v/>
      </c>
      <c r="J265" s="72"/>
      <c r="K265" s="72"/>
      <c r="L265" s="72"/>
      <c r="M265" s="72"/>
    </row>
    <row r="266" spans="1:13" s="60" customFormat="1" x14ac:dyDescent="0.3">
      <c r="A266" s="78"/>
      <c r="B266" s="57"/>
      <c r="C266" s="58" t="str">
        <f>IFERROR(VLOOKUP(tbl_ent_set[[#This Row],[Produto]],produtos,3,0),"")</f>
        <v/>
      </c>
      <c r="D266" s="79" t="str">
        <f>IFERROR(tbl_ent_set[[#This Row],[preço unitário]]*tbl_ent_set[[#This Row],[Qtd]],"")</f>
        <v/>
      </c>
      <c r="E266" s="72"/>
      <c r="F266" s="78"/>
      <c r="G266" s="62"/>
      <c r="H266" s="58" t="str">
        <f>IFERROR(VLOOKUP(Tbl_ven_set[[#This Row],[Produto]],produtos,5,0),"")</f>
        <v/>
      </c>
      <c r="I266" s="59" t="str">
        <f>IFERROR(Tbl_ven_set[[#This Row],[preço unitário]]*Tbl_ven_set[[#This Row],[Qtd]],"")</f>
        <v/>
      </c>
      <c r="J266" s="72"/>
      <c r="K266" s="72"/>
      <c r="L266" s="72"/>
      <c r="M266" s="72"/>
    </row>
    <row r="267" spans="1:13" s="60" customFormat="1" x14ac:dyDescent="0.3">
      <c r="A267" s="78"/>
      <c r="B267" s="57"/>
      <c r="C267" s="58" t="str">
        <f>IFERROR(VLOOKUP(tbl_ent_set[[#This Row],[Produto]],produtos,3,0),"")</f>
        <v/>
      </c>
      <c r="D267" s="79" t="str">
        <f>IFERROR(tbl_ent_set[[#This Row],[preço unitário]]*tbl_ent_set[[#This Row],[Qtd]],"")</f>
        <v/>
      </c>
      <c r="E267" s="72"/>
      <c r="F267" s="78"/>
      <c r="G267" s="62"/>
      <c r="H267" s="58" t="str">
        <f>IFERROR(VLOOKUP(Tbl_ven_set[[#This Row],[Produto]],produtos,5,0),"")</f>
        <v/>
      </c>
      <c r="I267" s="59" t="str">
        <f>IFERROR(Tbl_ven_set[[#This Row],[preço unitário]]*Tbl_ven_set[[#This Row],[Qtd]],"")</f>
        <v/>
      </c>
      <c r="J267" s="72"/>
      <c r="K267" s="72"/>
      <c r="L267" s="72"/>
      <c r="M267" s="72"/>
    </row>
    <row r="268" spans="1:13" s="60" customFormat="1" x14ac:dyDescent="0.3">
      <c r="A268" s="78"/>
      <c r="B268" s="57"/>
      <c r="C268" s="58" t="str">
        <f>IFERROR(VLOOKUP(tbl_ent_set[[#This Row],[Produto]],produtos,3,0),"")</f>
        <v/>
      </c>
      <c r="D268" s="79" t="str">
        <f>IFERROR(tbl_ent_set[[#This Row],[preço unitário]]*tbl_ent_set[[#This Row],[Qtd]],"")</f>
        <v/>
      </c>
      <c r="E268" s="72"/>
      <c r="F268" s="78"/>
      <c r="G268" s="62"/>
      <c r="H268" s="58" t="str">
        <f>IFERROR(VLOOKUP(Tbl_ven_set[[#This Row],[Produto]],produtos,5,0),"")</f>
        <v/>
      </c>
      <c r="I268" s="59" t="str">
        <f>IFERROR(Tbl_ven_set[[#This Row],[preço unitário]]*Tbl_ven_set[[#This Row],[Qtd]],"")</f>
        <v/>
      </c>
      <c r="J268" s="72"/>
      <c r="K268" s="72"/>
      <c r="L268" s="72"/>
      <c r="M268" s="72"/>
    </row>
    <row r="269" spans="1:13" s="60" customFormat="1" x14ac:dyDescent="0.3">
      <c r="A269" s="78"/>
      <c r="B269" s="57"/>
      <c r="C269" s="58" t="str">
        <f>IFERROR(VLOOKUP(tbl_ent_set[[#This Row],[Produto]],produtos,3,0),"")</f>
        <v/>
      </c>
      <c r="D269" s="79" t="str">
        <f>IFERROR(tbl_ent_set[[#This Row],[preço unitário]]*tbl_ent_set[[#This Row],[Qtd]],"")</f>
        <v/>
      </c>
      <c r="E269" s="72"/>
      <c r="F269" s="78"/>
      <c r="G269" s="62"/>
      <c r="H269" s="58" t="str">
        <f>IFERROR(VLOOKUP(Tbl_ven_set[[#This Row],[Produto]],produtos,5,0),"")</f>
        <v/>
      </c>
      <c r="I269" s="59" t="str">
        <f>IFERROR(Tbl_ven_set[[#This Row],[preço unitário]]*Tbl_ven_set[[#This Row],[Qtd]],"")</f>
        <v/>
      </c>
      <c r="J269" s="72"/>
      <c r="K269" s="72"/>
      <c r="L269" s="72"/>
      <c r="M269" s="72"/>
    </row>
    <row r="270" spans="1:13" s="60" customFormat="1" x14ac:dyDescent="0.3">
      <c r="A270" s="78"/>
      <c r="B270" s="57"/>
      <c r="C270" s="58" t="str">
        <f>IFERROR(VLOOKUP(tbl_ent_set[[#This Row],[Produto]],produtos,3,0),"")</f>
        <v/>
      </c>
      <c r="D270" s="79" t="str">
        <f>IFERROR(tbl_ent_set[[#This Row],[preço unitário]]*tbl_ent_set[[#This Row],[Qtd]],"")</f>
        <v/>
      </c>
      <c r="E270" s="72"/>
      <c r="F270" s="78"/>
      <c r="G270" s="62"/>
      <c r="H270" s="58" t="str">
        <f>IFERROR(VLOOKUP(Tbl_ven_set[[#This Row],[Produto]],produtos,5,0),"")</f>
        <v/>
      </c>
      <c r="I270" s="59" t="str">
        <f>IFERROR(Tbl_ven_set[[#This Row],[preço unitário]]*Tbl_ven_set[[#This Row],[Qtd]],"")</f>
        <v/>
      </c>
      <c r="J270" s="72"/>
      <c r="K270" s="72"/>
      <c r="L270" s="72"/>
      <c r="M270" s="72"/>
    </row>
    <row r="271" spans="1:13" s="60" customFormat="1" x14ac:dyDescent="0.3">
      <c r="A271" s="78"/>
      <c r="B271" s="57"/>
      <c r="C271" s="58" t="str">
        <f>IFERROR(VLOOKUP(tbl_ent_set[[#This Row],[Produto]],produtos,3,0),"")</f>
        <v/>
      </c>
      <c r="D271" s="79" t="str">
        <f>IFERROR(tbl_ent_set[[#This Row],[preço unitário]]*tbl_ent_set[[#This Row],[Qtd]],"")</f>
        <v/>
      </c>
      <c r="E271" s="72"/>
      <c r="F271" s="78"/>
      <c r="G271" s="62"/>
      <c r="H271" s="58" t="str">
        <f>IFERROR(VLOOKUP(Tbl_ven_set[[#This Row],[Produto]],produtos,5,0),"")</f>
        <v/>
      </c>
      <c r="I271" s="59" t="str">
        <f>IFERROR(Tbl_ven_set[[#This Row],[preço unitário]]*Tbl_ven_set[[#This Row],[Qtd]],"")</f>
        <v/>
      </c>
      <c r="J271" s="72"/>
      <c r="K271" s="72"/>
      <c r="L271" s="72"/>
      <c r="M271" s="72"/>
    </row>
    <row r="272" spans="1:13" s="60" customFormat="1" x14ac:dyDescent="0.3">
      <c r="A272" s="78"/>
      <c r="B272" s="57"/>
      <c r="C272" s="58" t="str">
        <f>IFERROR(VLOOKUP(tbl_ent_set[[#This Row],[Produto]],produtos,3,0),"")</f>
        <v/>
      </c>
      <c r="D272" s="79" t="str">
        <f>IFERROR(tbl_ent_set[[#This Row],[preço unitário]]*tbl_ent_set[[#This Row],[Qtd]],"")</f>
        <v/>
      </c>
      <c r="E272" s="72"/>
      <c r="F272" s="78"/>
      <c r="G272" s="62"/>
      <c r="H272" s="58" t="str">
        <f>IFERROR(VLOOKUP(Tbl_ven_set[[#This Row],[Produto]],produtos,5,0),"")</f>
        <v/>
      </c>
      <c r="I272" s="59" t="str">
        <f>IFERROR(Tbl_ven_set[[#This Row],[preço unitário]]*Tbl_ven_set[[#This Row],[Qtd]],"")</f>
        <v/>
      </c>
      <c r="J272" s="72"/>
      <c r="K272" s="72"/>
      <c r="L272" s="72"/>
      <c r="M272" s="72"/>
    </row>
    <row r="273" spans="1:13" s="60" customFormat="1" x14ac:dyDescent="0.3">
      <c r="A273" s="78"/>
      <c r="B273" s="57"/>
      <c r="C273" s="58" t="str">
        <f>IFERROR(VLOOKUP(tbl_ent_set[[#This Row],[Produto]],produtos,3,0),"")</f>
        <v/>
      </c>
      <c r="D273" s="79" t="str">
        <f>IFERROR(tbl_ent_set[[#This Row],[preço unitário]]*tbl_ent_set[[#This Row],[Qtd]],"")</f>
        <v/>
      </c>
      <c r="E273" s="72"/>
      <c r="F273" s="78"/>
      <c r="G273" s="62"/>
      <c r="H273" s="58" t="str">
        <f>IFERROR(VLOOKUP(Tbl_ven_set[[#This Row],[Produto]],produtos,5,0),"")</f>
        <v/>
      </c>
      <c r="I273" s="59" t="str">
        <f>IFERROR(Tbl_ven_set[[#This Row],[preço unitário]]*Tbl_ven_set[[#This Row],[Qtd]],"")</f>
        <v/>
      </c>
      <c r="J273" s="72"/>
      <c r="K273" s="72"/>
      <c r="L273" s="72"/>
      <c r="M273" s="72"/>
    </row>
    <row r="274" spans="1:13" s="60" customFormat="1" x14ac:dyDescent="0.3">
      <c r="A274" s="78"/>
      <c r="B274" s="57"/>
      <c r="C274" s="58" t="str">
        <f>IFERROR(VLOOKUP(tbl_ent_set[[#This Row],[Produto]],produtos,3,0),"")</f>
        <v/>
      </c>
      <c r="D274" s="79" t="str">
        <f>IFERROR(tbl_ent_set[[#This Row],[preço unitário]]*tbl_ent_set[[#This Row],[Qtd]],"")</f>
        <v/>
      </c>
      <c r="E274" s="72"/>
      <c r="F274" s="78"/>
      <c r="G274" s="62"/>
      <c r="H274" s="58" t="str">
        <f>IFERROR(VLOOKUP(Tbl_ven_set[[#This Row],[Produto]],produtos,5,0),"")</f>
        <v/>
      </c>
      <c r="I274" s="59" t="str">
        <f>IFERROR(Tbl_ven_set[[#This Row],[preço unitário]]*Tbl_ven_set[[#This Row],[Qtd]],"")</f>
        <v/>
      </c>
      <c r="J274" s="72"/>
      <c r="K274" s="72"/>
      <c r="L274" s="72"/>
      <c r="M274" s="72"/>
    </row>
    <row r="275" spans="1:13" s="60" customFormat="1" x14ac:dyDescent="0.3">
      <c r="A275" s="78"/>
      <c r="B275" s="57"/>
      <c r="C275" s="58" t="str">
        <f>IFERROR(VLOOKUP(tbl_ent_set[[#This Row],[Produto]],produtos,3,0),"")</f>
        <v/>
      </c>
      <c r="D275" s="79" t="str">
        <f>IFERROR(tbl_ent_set[[#This Row],[preço unitário]]*tbl_ent_set[[#This Row],[Qtd]],"")</f>
        <v/>
      </c>
      <c r="E275" s="72"/>
      <c r="F275" s="78"/>
      <c r="G275" s="62"/>
      <c r="H275" s="58" t="str">
        <f>IFERROR(VLOOKUP(Tbl_ven_set[[#This Row],[Produto]],produtos,5,0),"")</f>
        <v/>
      </c>
      <c r="I275" s="59" t="str">
        <f>IFERROR(Tbl_ven_set[[#This Row],[preço unitário]]*Tbl_ven_set[[#This Row],[Qtd]],"")</f>
        <v/>
      </c>
      <c r="J275" s="72"/>
      <c r="K275" s="72"/>
      <c r="L275" s="72"/>
      <c r="M275" s="72"/>
    </row>
    <row r="276" spans="1:13" s="60" customFormat="1" x14ac:dyDescent="0.3">
      <c r="A276" s="78"/>
      <c r="B276" s="57"/>
      <c r="C276" s="58" t="str">
        <f>IFERROR(VLOOKUP(tbl_ent_set[[#This Row],[Produto]],produtos,3,0),"")</f>
        <v/>
      </c>
      <c r="D276" s="79" t="str">
        <f>IFERROR(tbl_ent_set[[#This Row],[preço unitário]]*tbl_ent_set[[#This Row],[Qtd]],"")</f>
        <v/>
      </c>
      <c r="E276" s="72"/>
      <c r="F276" s="78"/>
      <c r="G276" s="62"/>
      <c r="H276" s="58" t="str">
        <f>IFERROR(VLOOKUP(Tbl_ven_set[[#This Row],[Produto]],produtos,5,0),"")</f>
        <v/>
      </c>
      <c r="I276" s="59" t="str">
        <f>IFERROR(Tbl_ven_set[[#This Row],[preço unitário]]*Tbl_ven_set[[#This Row],[Qtd]],"")</f>
        <v/>
      </c>
      <c r="J276" s="72"/>
      <c r="K276" s="72"/>
      <c r="L276" s="72"/>
      <c r="M276" s="72"/>
    </row>
    <row r="277" spans="1:13" s="60" customFormat="1" x14ac:dyDescent="0.3">
      <c r="A277" s="78"/>
      <c r="B277" s="57"/>
      <c r="C277" s="58" t="str">
        <f>IFERROR(VLOOKUP(tbl_ent_set[[#This Row],[Produto]],produtos,3,0),"")</f>
        <v/>
      </c>
      <c r="D277" s="79" t="str">
        <f>IFERROR(tbl_ent_set[[#This Row],[preço unitário]]*tbl_ent_set[[#This Row],[Qtd]],"")</f>
        <v/>
      </c>
      <c r="E277" s="72"/>
      <c r="F277" s="78"/>
      <c r="G277" s="62"/>
      <c r="H277" s="58" t="str">
        <f>IFERROR(VLOOKUP(Tbl_ven_set[[#This Row],[Produto]],produtos,5,0),"")</f>
        <v/>
      </c>
      <c r="I277" s="59" t="str">
        <f>IFERROR(Tbl_ven_set[[#This Row],[preço unitário]]*Tbl_ven_set[[#This Row],[Qtd]],"")</f>
        <v/>
      </c>
      <c r="J277" s="72"/>
      <c r="K277" s="72"/>
      <c r="L277" s="72"/>
      <c r="M277" s="72"/>
    </row>
    <row r="278" spans="1:13" s="60" customFormat="1" x14ac:dyDescent="0.3">
      <c r="A278" s="78"/>
      <c r="B278" s="57"/>
      <c r="C278" s="58" t="str">
        <f>IFERROR(VLOOKUP(tbl_ent_set[[#This Row],[Produto]],produtos,3,0),"")</f>
        <v/>
      </c>
      <c r="D278" s="79" t="str">
        <f>IFERROR(tbl_ent_set[[#This Row],[preço unitário]]*tbl_ent_set[[#This Row],[Qtd]],"")</f>
        <v/>
      </c>
      <c r="E278" s="72"/>
      <c r="F278" s="78"/>
      <c r="G278" s="62"/>
      <c r="H278" s="58" t="str">
        <f>IFERROR(VLOOKUP(Tbl_ven_set[[#This Row],[Produto]],produtos,5,0),"")</f>
        <v/>
      </c>
      <c r="I278" s="59" t="str">
        <f>IFERROR(Tbl_ven_set[[#This Row],[preço unitário]]*Tbl_ven_set[[#This Row],[Qtd]],"")</f>
        <v/>
      </c>
      <c r="J278" s="72"/>
      <c r="K278" s="72"/>
      <c r="L278" s="72"/>
      <c r="M278" s="72"/>
    </row>
    <row r="279" spans="1:13" s="60" customFormat="1" x14ac:dyDescent="0.3">
      <c r="A279" s="78"/>
      <c r="B279" s="57"/>
      <c r="C279" s="58" t="str">
        <f>IFERROR(VLOOKUP(tbl_ent_set[[#This Row],[Produto]],produtos,3,0),"")</f>
        <v/>
      </c>
      <c r="D279" s="79" t="str">
        <f>IFERROR(tbl_ent_set[[#This Row],[preço unitário]]*tbl_ent_set[[#This Row],[Qtd]],"")</f>
        <v/>
      </c>
      <c r="E279" s="72"/>
      <c r="F279" s="78"/>
      <c r="G279" s="62"/>
      <c r="H279" s="58" t="str">
        <f>IFERROR(VLOOKUP(Tbl_ven_set[[#This Row],[Produto]],produtos,5,0),"")</f>
        <v/>
      </c>
      <c r="I279" s="59" t="str">
        <f>IFERROR(Tbl_ven_set[[#This Row],[preço unitário]]*Tbl_ven_set[[#This Row],[Qtd]],"")</f>
        <v/>
      </c>
      <c r="J279" s="72"/>
      <c r="K279" s="72"/>
      <c r="L279" s="72"/>
      <c r="M279" s="72"/>
    </row>
    <row r="280" spans="1:13" s="60" customFormat="1" x14ac:dyDescent="0.3">
      <c r="A280" s="78"/>
      <c r="B280" s="57"/>
      <c r="C280" s="58" t="str">
        <f>IFERROR(VLOOKUP(tbl_ent_set[[#This Row],[Produto]],produtos,3,0),"")</f>
        <v/>
      </c>
      <c r="D280" s="79" t="str">
        <f>IFERROR(tbl_ent_set[[#This Row],[preço unitário]]*tbl_ent_set[[#This Row],[Qtd]],"")</f>
        <v/>
      </c>
      <c r="E280" s="72"/>
      <c r="F280" s="78"/>
      <c r="G280" s="62"/>
      <c r="H280" s="58" t="str">
        <f>IFERROR(VLOOKUP(Tbl_ven_set[[#This Row],[Produto]],produtos,5,0),"")</f>
        <v/>
      </c>
      <c r="I280" s="59" t="str">
        <f>IFERROR(Tbl_ven_set[[#This Row],[preço unitário]]*Tbl_ven_set[[#This Row],[Qtd]],"")</f>
        <v/>
      </c>
      <c r="J280" s="72"/>
      <c r="K280" s="72"/>
      <c r="L280" s="72"/>
      <c r="M280" s="72"/>
    </row>
    <row r="281" spans="1:13" s="60" customFormat="1" x14ac:dyDescent="0.3">
      <c r="A281" s="78"/>
      <c r="B281" s="57"/>
      <c r="C281" s="58" t="str">
        <f>IFERROR(VLOOKUP(tbl_ent_set[[#This Row],[Produto]],produtos,3,0),"")</f>
        <v/>
      </c>
      <c r="D281" s="79" t="str">
        <f>IFERROR(tbl_ent_set[[#This Row],[preço unitário]]*tbl_ent_set[[#This Row],[Qtd]],"")</f>
        <v/>
      </c>
      <c r="E281" s="72"/>
      <c r="F281" s="78"/>
      <c r="G281" s="62"/>
      <c r="H281" s="58" t="str">
        <f>IFERROR(VLOOKUP(Tbl_ven_set[[#This Row],[Produto]],produtos,5,0),"")</f>
        <v/>
      </c>
      <c r="I281" s="59" t="str">
        <f>IFERROR(Tbl_ven_set[[#This Row],[preço unitário]]*Tbl_ven_set[[#This Row],[Qtd]],"")</f>
        <v/>
      </c>
      <c r="J281" s="72"/>
      <c r="K281" s="72"/>
      <c r="L281" s="72"/>
      <c r="M281" s="72"/>
    </row>
    <row r="282" spans="1:13" s="60" customFormat="1" x14ac:dyDescent="0.3">
      <c r="A282" s="78"/>
      <c r="B282" s="57"/>
      <c r="C282" s="58" t="str">
        <f>IFERROR(VLOOKUP(tbl_ent_set[[#This Row],[Produto]],produtos,3,0),"")</f>
        <v/>
      </c>
      <c r="D282" s="79" t="str">
        <f>IFERROR(tbl_ent_set[[#This Row],[preço unitário]]*tbl_ent_set[[#This Row],[Qtd]],"")</f>
        <v/>
      </c>
      <c r="E282" s="72"/>
      <c r="F282" s="78"/>
      <c r="G282" s="62"/>
      <c r="H282" s="58" t="str">
        <f>IFERROR(VLOOKUP(Tbl_ven_set[[#This Row],[Produto]],produtos,5,0),"")</f>
        <v/>
      </c>
      <c r="I282" s="59" t="str">
        <f>IFERROR(Tbl_ven_set[[#This Row],[preço unitário]]*Tbl_ven_set[[#This Row],[Qtd]],"")</f>
        <v/>
      </c>
      <c r="J282" s="72"/>
      <c r="K282" s="72"/>
      <c r="L282" s="72"/>
      <c r="M282" s="72"/>
    </row>
    <row r="283" spans="1:13" s="60" customFormat="1" x14ac:dyDescent="0.3">
      <c r="A283" s="78"/>
      <c r="B283" s="57"/>
      <c r="C283" s="58" t="str">
        <f>IFERROR(VLOOKUP(tbl_ent_set[[#This Row],[Produto]],produtos,3,0),"")</f>
        <v/>
      </c>
      <c r="D283" s="79" t="str">
        <f>IFERROR(tbl_ent_set[[#This Row],[preço unitário]]*tbl_ent_set[[#This Row],[Qtd]],"")</f>
        <v/>
      </c>
      <c r="E283" s="72"/>
      <c r="F283" s="78"/>
      <c r="G283" s="62"/>
      <c r="H283" s="58" t="str">
        <f>IFERROR(VLOOKUP(Tbl_ven_set[[#This Row],[Produto]],produtos,5,0),"")</f>
        <v/>
      </c>
      <c r="I283" s="59" t="str">
        <f>IFERROR(Tbl_ven_set[[#This Row],[preço unitário]]*Tbl_ven_set[[#This Row],[Qtd]],"")</f>
        <v/>
      </c>
      <c r="J283" s="72"/>
      <c r="K283" s="72"/>
      <c r="L283" s="72"/>
      <c r="M283" s="72"/>
    </row>
    <row r="284" spans="1:13" s="60" customFormat="1" x14ac:dyDescent="0.3">
      <c r="A284" s="78"/>
      <c r="B284" s="57"/>
      <c r="C284" s="58" t="str">
        <f>IFERROR(VLOOKUP(tbl_ent_set[[#This Row],[Produto]],produtos,3,0),"")</f>
        <v/>
      </c>
      <c r="D284" s="79" t="str">
        <f>IFERROR(tbl_ent_set[[#This Row],[preço unitário]]*tbl_ent_set[[#This Row],[Qtd]],"")</f>
        <v/>
      </c>
      <c r="E284" s="72"/>
      <c r="F284" s="78"/>
      <c r="G284" s="62"/>
      <c r="H284" s="58" t="str">
        <f>IFERROR(VLOOKUP(Tbl_ven_set[[#This Row],[Produto]],produtos,5,0),"")</f>
        <v/>
      </c>
      <c r="I284" s="59" t="str">
        <f>IFERROR(Tbl_ven_set[[#This Row],[preço unitário]]*Tbl_ven_set[[#This Row],[Qtd]],"")</f>
        <v/>
      </c>
      <c r="J284" s="72"/>
      <c r="K284" s="72"/>
      <c r="L284" s="72"/>
      <c r="M284" s="72"/>
    </row>
    <row r="285" spans="1:13" s="60" customFormat="1" x14ac:dyDescent="0.3">
      <c r="A285" s="78"/>
      <c r="B285" s="57"/>
      <c r="C285" s="58" t="str">
        <f>IFERROR(VLOOKUP(tbl_ent_set[[#This Row],[Produto]],produtos,3,0),"")</f>
        <v/>
      </c>
      <c r="D285" s="79" t="str">
        <f>IFERROR(tbl_ent_set[[#This Row],[preço unitário]]*tbl_ent_set[[#This Row],[Qtd]],"")</f>
        <v/>
      </c>
      <c r="E285" s="72"/>
      <c r="F285" s="78"/>
      <c r="G285" s="62"/>
      <c r="H285" s="58" t="str">
        <f>IFERROR(VLOOKUP(Tbl_ven_set[[#This Row],[Produto]],produtos,5,0),"")</f>
        <v/>
      </c>
      <c r="I285" s="59" t="str">
        <f>IFERROR(Tbl_ven_set[[#This Row],[preço unitário]]*Tbl_ven_set[[#This Row],[Qtd]],"")</f>
        <v/>
      </c>
      <c r="J285" s="72"/>
      <c r="K285" s="72"/>
      <c r="L285" s="72"/>
      <c r="M285" s="72"/>
    </row>
    <row r="286" spans="1:13" s="60" customFormat="1" x14ac:dyDescent="0.3">
      <c r="A286" s="78"/>
      <c r="B286" s="57"/>
      <c r="C286" s="58" t="str">
        <f>IFERROR(VLOOKUP(tbl_ent_set[[#This Row],[Produto]],produtos,3,0),"")</f>
        <v/>
      </c>
      <c r="D286" s="79" t="str">
        <f>IFERROR(tbl_ent_set[[#This Row],[preço unitário]]*tbl_ent_set[[#This Row],[Qtd]],"")</f>
        <v/>
      </c>
      <c r="E286" s="72"/>
      <c r="F286" s="78"/>
      <c r="G286" s="62"/>
      <c r="H286" s="58" t="str">
        <f>IFERROR(VLOOKUP(Tbl_ven_set[[#This Row],[Produto]],produtos,5,0),"")</f>
        <v/>
      </c>
      <c r="I286" s="59" t="str">
        <f>IFERROR(Tbl_ven_set[[#This Row],[preço unitário]]*Tbl_ven_set[[#This Row],[Qtd]],"")</f>
        <v/>
      </c>
      <c r="J286" s="72"/>
      <c r="K286" s="72"/>
      <c r="L286" s="72"/>
      <c r="M286" s="72"/>
    </row>
    <row r="287" spans="1:13" s="60" customFormat="1" x14ac:dyDescent="0.3">
      <c r="A287" s="78"/>
      <c r="B287" s="57"/>
      <c r="C287" s="58" t="str">
        <f>IFERROR(VLOOKUP(tbl_ent_set[[#This Row],[Produto]],produtos,3,0),"")</f>
        <v/>
      </c>
      <c r="D287" s="79" t="str">
        <f>IFERROR(tbl_ent_set[[#This Row],[preço unitário]]*tbl_ent_set[[#This Row],[Qtd]],"")</f>
        <v/>
      </c>
      <c r="E287" s="72"/>
      <c r="F287" s="78"/>
      <c r="G287" s="62"/>
      <c r="H287" s="58" t="str">
        <f>IFERROR(VLOOKUP(Tbl_ven_set[[#This Row],[Produto]],produtos,5,0),"")</f>
        <v/>
      </c>
      <c r="I287" s="59" t="str">
        <f>IFERROR(Tbl_ven_set[[#This Row],[preço unitário]]*Tbl_ven_set[[#This Row],[Qtd]],"")</f>
        <v/>
      </c>
      <c r="J287" s="72"/>
      <c r="K287" s="72"/>
      <c r="L287" s="72"/>
      <c r="M287" s="72"/>
    </row>
    <row r="288" spans="1:13" s="60" customFormat="1" x14ac:dyDescent="0.3">
      <c r="A288" s="78"/>
      <c r="B288" s="57"/>
      <c r="C288" s="58" t="str">
        <f>IFERROR(VLOOKUP(tbl_ent_set[[#This Row],[Produto]],produtos,3,0),"")</f>
        <v/>
      </c>
      <c r="D288" s="79" t="str">
        <f>IFERROR(tbl_ent_set[[#This Row],[preço unitário]]*tbl_ent_set[[#This Row],[Qtd]],"")</f>
        <v/>
      </c>
      <c r="E288" s="72"/>
      <c r="F288" s="78"/>
      <c r="G288" s="62"/>
      <c r="H288" s="58" t="str">
        <f>IFERROR(VLOOKUP(Tbl_ven_set[[#This Row],[Produto]],produtos,5,0),"")</f>
        <v/>
      </c>
      <c r="I288" s="59" t="str">
        <f>IFERROR(Tbl_ven_set[[#This Row],[preço unitário]]*Tbl_ven_set[[#This Row],[Qtd]],"")</f>
        <v/>
      </c>
      <c r="J288" s="72"/>
      <c r="K288" s="72"/>
      <c r="L288" s="72"/>
      <c r="M288" s="72"/>
    </row>
    <row r="289" spans="1:13" s="60" customFormat="1" x14ac:dyDescent="0.3">
      <c r="A289" s="78"/>
      <c r="B289" s="57"/>
      <c r="C289" s="58" t="str">
        <f>IFERROR(VLOOKUP(tbl_ent_set[[#This Row],[Produto]],produtos,3,0),"")</f>
        <v/>
      </c>
      <c r="D289" s="79" t="str">
        <f>IFERROR(tbl_ent_set[[#This Row],[preço unitário]]*tbl_ent_set[[#This Row],[Qtd]],"")</f>
        <v/>
      </c>
      <c r="E289" s="72"/>
      <c r="F289" s="78"/>
      <c r="G289" s="62"/>
      <c r="H289" s="58" t="str">
        <f>IFERROR(VLOOKUP(Tbl_ven_set[[#This Row],[Produto]],produtos,5,0),"")</f>
        <v/>
      </c>
      <c r="I289" s="59" t="str">
        <f>IFERROR(Tbl_ven_set[[#This Row],[preço unitário]]*Tbl_ven_set[[#This Row],[Qtd]],"")</f>
        <v/>
      </c>
      <c r="J289" s="72"/>
      <c r="K289" s="72"/>
      <c r="L289" s="72"/>
      <c r="M289" s="72"/>
    </row>
    <row r="290" spans="1:13" s="60" customFormat="1" x14ac:dyDescent="0.3">
      <c r="A290" s="78"/>
      <c r="B290" s="57"/>
      <c r="C290" s="58" t="str">
        <f>IFERROR(VLOOKUP(tbl_ent_set[[#This Row],[Produto]],produtos,3,0),"")</f>
        <v/>
      </c>
      <c r="D290" s="79" t="str">
        <f>IFERROR(tbl_ent_set[[#This Row],[preço unitário]]*tbl_ent_set[[#This Row],[Qtd]],"")</f>
        <v/>
      </c>
      <c r="E290" s="72"/>
      <c r="F290" s="78"/>
      <c r="G290" s="62"/>
      <c r="H290" s="58" t="str">
        <f>IFERROR(VLOOKUP(Tbl_ven_set[[#This Row],[Produto]],produtos,5,0),"")</f>
        <v/>
      </c>
      <c r="I290" s="59" t="str">
        <f>IFERROR(Tbl_ven_set[[#This Row],[preço unitário]]*Tbl_ven_set[[#This Row],[Qtd]],"")</f>
        <v/>
      </c>
      <c r="J290" s="72"/>
      <c r="K290" s="72"/>
      <c r="L290" s="72"/>
      <c r="M290" s="72"/>
    </row>
    <row r="291" spans="1:13" s="60" customFormat="1" x14ac:dyDescent="0.3">
      <c r="A291" s="78"/>
      <c r="B291" s="57"/>
      <c r="C291" s="58" t="str">
        <f>IFERROR(VLOOKUP(tbl_ent_set[[#This Row],[Produto]],produtos,3,0),"")</f>
        <v/>
      </c>
      <c r="D291" s="79" t="str">
        <f>IFERROR(tbl_ent_set[[#This Row],[preço unitário]]*tbl_ent_set[[#This Row],[Qtd]],"")</f>
        <v/>
      </c>
      <c r="E291" s="72"/>
      <c r="F291" s="78"/>
      <c r="G291" s="62"/>
      <c r="H291" s="58" t="str">
        <f>IFERROR(VLOOKUP(Tbl_ven_set[[#This Row],[Produto]],produtos,5,0),"")</f>
        <v/>
      </c>
      <c r="I291" s="59" t="str">
        <f>IFERROR(Tbl_ven_set[[#This Row],[preço unitário]]*Tbl_ven_set[[#This Row],[Qtd]],"")</f>
        <v/>
      </c>
      <c r="J291" s="72"/>
      <c r="K291" s="72"/>
      <c r="L291" s="72"/>
      <c r="M291" s="72"/>
    </row>
    <row r="292" spans="1:13" s="60" customFormat="1" x14ac:dyDescent="0.3">
      <c r="A292" s="78"/>
      <c r="B292" s="57"/>
      <c r="C292" s="58" t="str">
        <f>IFERROR(VLOOKUP(tbl_ent_set[[#This Row],[Produto]],produtos,3,0),"")</f>
        <v/>
      </c>
      <c r="D292" s="79" t="str">
        <f>IFERROR(tbl_ent_set[[#This Row],[preço unitário]]*tbl_ent_set[[#This Row],[Qtd]],"")</f>
        <v/>
      </c>
      <c r="E292" s="72"/>
      <c r="F292" s="78"/>
      <c r="G292" s="62"/>
      <c r="H292" s="58" t="str">
        <f>IFERROR(VLOOKUP(Tbl_ven_set[[#This Row],[Produto]],produtos,5,0),"")</f>
        <v/>
      </c>
      <c r="I292" s="59" t="str">
        <f>IFERROR(Tbl_ven_set[[#This Row],[preço unitário]]*Tbl_ven_set[[#This Row],[Qtd]],"")</f>
        <v/>
      </c>
      <c r="J292" s="72"/>
      <c r="K292" s="72"/>
      <c r="L292" s="72"/>
      <c r="M292" s="72"/>
    </row>
    <row r="293" spans="1:13" s="60" customFormat="1" x14ac:dyDescent="0.3">
      <c r="A293" s="78"/>
      <c r="B293" s="57"/>
      <c r="C293" s="58" t="str">
        <f>IFERROR(VLOOKUP(tbl_ent_set[[#This Row],[Produto]],produtos,3,0),"")</f>
        <v/>
      </c>
      <c r="D293" s="79" t="str">
        <f>IFERROR(tbl_ent_set[[#This Row],[preço unitário]]*tbl_ent_set[[#This Row],[Qtd]],"")</f>
        <v/>
      </c>
      <c r="E293" s="72"/>
      <c r="F293" s="78"/>
      <c r="G293" s="62"/>
      <c r="H293" s="58" t="str">
        <f>IFERROR(VLOOKUP(Tbl_ven_set[[#This Row],[Produto]],produtos,5,0),"")</f>
        <v/>
      </c>
      <c r="I293" s="59" t="str">
        <f>IFERROR(Tbl_ven_set[[#This Row],[preço unitário]]*Tbl_ven_set[[#This Row],[Qtd]],"")</f>
        <v/>
      </c>
      <c r="J293" s="72"/>
      <c r="K293" s="72"/>
      <c r="L293" s="72"/>
      <c r="M293" s="72"/>
    </row>
    <row r="294" spans="1:13" s="60" customFormat="1" x14ac:dyDescent="0.3">
      <c r="A294" s="78"/>
      <c r="B294" s="57"/>
      <c r="C294" s="58" t="str">
        <f>IFERROR(VLOOKUP(tbl_ent_set[[#This Row],[Produto]],produtos,3,0),"")</f>
        <v/>
      </c>
      <c r="D294" s="79" t="str">
        <f>IFERROR(tbl_ent_set[[#This Row],[preço unitário]]*tbl_ent_set[[#This Row],[Qtd]],"")</f>
        <v/>
      </c>
      <c r="E294" s="72"/>
      <c r="F294" s="78"/>
      <c r="G294" s="62"/>
      <c r="H294" s="58" t="str">
        <f>IFERROR(VLOOKUP(Tbl_ven_set[[#This Row],[Produto]],produtos,5,0),"")</f>
        <v/>
      </c>
      <c r="I294" s="59" t="str">
        <f>IFERROR(Tbl_ven_set[[#This Row],[preço unitário]]*Tbl_ven_set[[#This Row],[Qtd]],"")</f>
        <v/>
      </c>
      <c r="J294" s="72"/>
      <c r="K294" s="72"/>
      <c r="L294" s="72"/>
      <c r="M294" s="72"/>
    </row>
    <row r="295" spans="1:13" s="60" customFormat="1" x14ac:dyDescent="0.3">
      <c r="A295" s="78"/>
      <c r="B295" s="57"/>
      <c r="C295" s="58" t="str">
        <f>IFERROR(VLOOKUP(tbl_ent_set[[#This Row],[Produto]],produtos,3,0),"")</f>
        <v/>
      </c>
      <c r="D295" s="79" t="str">
        <f>IFERROR(tbl_ent_set[[#This Row],[preço unitário]]*tbl_ent_set[[#This Row],[Qtd]],"")</f>
        <v/>
      </c>
      <c r="E295" s="72"/>
      <c r="F295" s="78"/>
      <c r="G295" s="62"/>
      <c r="H295" s="58" t="str">
        <f>IFERROR(VLOOKUP(Tbl_ven_set[[#This Row],[Produto]],produtos,5,0),"")</f>
        <v/>
      </c>
      <c r="I295" s="59" t="str">
        <f>IFERROR(Tbl_ven_set[[#This Row],[preço unitário]]*Tbl_ven_set[[#This Row],[Qtd]],"")</f>
        <v/>
      </c>
      <c r="J295" s="72"/>
      <c r="K295" s="72"/>
      <c r="L295" s="72"/>
      <c r="M295" s="72"/>
    </row>
    <row r="296" spans="1:13" s="60" customFormat="1" x14ac:dyDescent="0.3">
      <c r="A296" s="78"/>
      <c r="B296" s="57"/>
      <c r="C296" s="58" t="str">
        <f>IFERROR(VLOOKUP(tbl_ent_set[[#This Row],[Produto]],produtos,3,0),"")</f>
        <v/>
      </c>
      <c r="D296" s="79" t="str">
        <f>IFERROR(tbl_ent_set[[#This Row],[preço unitário]]*tbl_ent_set[[#This Row],[Qtd]],"")</f>
        <v/>
      </c>
      <c r="E296" s="72"/>
      <c r="F296" s="78"/>
      <c r="G296" s="62"/>
      <c r="H296" s="58" t="str">
        <f>IFERROR(VLOOKUP(Tbl_ven_set[[#This Row],[Produto]],produtos,5,0),"")</f>
        <v/>
      </c>
      <c r="I296" s="59" t="str">
        <f>IFERROR(Tbl_ven_set[[#This Row],[preço unitário]]*Tbl_ven_set[[#This Row],[Qtd]],"")</f>
        <v/>
      </c>
      <c r="J296" s="72"/>
      <c r="K296" s="72"/>
      <c r="L296" s="72"/>
      <c r="M296" s="72"/>
    </row>
    <row r="297" spans="1:13" s="60" customFormat="1" x14ac:dyDescent="0.3">
      <c r="A297" s="78"/>
      <c r="B297" s="57"/>
      <c r="C297" s="58" t="str">
        <f>IFERROR(VLOOKUP(tbl_ent_set[[#This Row],[Produto]],produtos,3,0),"")</f>
        <v/>
      </c>
      <c r="D297" s="79" t="str">
        <f>IFERROR(tbl_ent_set[[#This Row],[preço unitário]]*tbl_ent_set[[#This Row],[Qtd]],"")</f>
        <v/>
      </c>
      <c r="E297" s="72"/>
      <c r="F297" s="78"/>
      <c r="G297" s="62"/>
      <c r="H297" s="58" t="str">
        <f>IFERROR(VLOOKUP(Tbl_ven_set[[#This Row],[Produto]],produtos,5,0),"")</f>
        <v/>
      </c>
      <c r="I297" s="59" t="str">
        <f>IFERROR(Tbl_ven_set[[#This Row],[preço unitário]]*Tbl_ven_set[[#This Row],[Qtd]],"")</f>
        <v/>
      </c>
      <c r="J297" s="72"/>
      <c r="K297" s="72"/>
      <c r="L297" s="72"/>
      <c r="M297" s="72"/>
    </row>
    <row r="298" spans="1:13" s="60" customFormat="1" x14ac:dyDescent="0.3">
      <c r="A298" s="78"/>
      <c r="B298" s="57"/>
      <c r="C298" s="58" t="str">
        <f>IFERROR(VLOOKUP(tbl_ent_set[[#This Row],[Produto]],produtos,3,0),"")</f>
        <v/>
      </c>
      <c r="D298" s="79" t="str">
        <f>IFERROR(tbl_ent_set[[#This Row],[preço unitário]]*tbl_ent_set[[#This Row],[Qtd]],"")</f>
        <v/>
      </c>
      <c r="E298" s="72"/>
      <c r="F298" s="80"/>
      <c r="G298" s="81"/>
      <c r="H298" s="58" t="str">
        <f>IFERROR(VLOOKUP(Tbl_ven_set[[#This Row],[Produto]],produtos,5,0),"")</f>
        <v/>
      </c>
      <c r="I298" s="59" t="str">
        <f>IFERROR(Tbl_ven_set[[#This Row],[preço unitário]]*Tbl_ven_set[[#This Row],[Qtd]],"")</f>
        <v/>
      </c>
      <c r="J298" s="72"/>
      <c r="K298" s="72"/>
      <c r="L298" s="72"/>
      <c r="M298" s="72"/>
    </row>
    <row r="299" spans="1:13" s="60" customFormat="1" x14ac:dyDescent="0.3">
      <c r="A299" s="80"/>
      <c r="B299" s="82"/>
      <c r="C299" s="58" t="str">
        <f>IFERROR(VLOOKUP(tbl_ent_set[[#This Row],[Produto]],produtos,3,0),"")</f>
        <v/>
      </c>
      <c r="D299" s="79" t="str">
        <f>IFERROR(tbl_ent_set[[#This Row],[preço unitário]]*tbl_ent_set[[#This Row],[Qtd]],"")</f>
        <v/>
      </c>
      <c r="E299" s="72"/>
      <c r="F299" s="72"/>
      <c r="G299" s="83"/>
      <c r="H299" s="72"/>
      <c r="I299" s="72"/>
      <c r="J299" s="72"/>
      <c r="K299" s="72"/>
      <c r="L299" s="72"/>
      <c r="M299" s="72"/>
    </row>
    <row r="300" spans="1:13" s="60" customFormat="1" x14ac:dyDescent="0.3">
      <c r="A300" s="72"/>
      <c r="B300" s="83"/>
      <c r="C300" s="72"/>
      <c r="D300" s="72"/>
      <c r="E300" s="72"/>
      <c r="F300" s="72"/>
      <c r="G300" s="83"/>
      <c r="H300" s="72"/>
      <c r="I300" s="72"/>
      <c r="J300" s="72"/>
      <c r="K300" s="72"/>
      <c r="L300" s="72"/>
      <c r="M300" s="72"/>
    </row>
  </sheetData>
  <mergeCells count="7">
    <mergeCell ref="A1:I1"/>
    <mergeCell ref="F4:H4"/>
    <mergeCell ref="A7:D7"/>
    <mergeCell ref="F7:I7"/>
    <mergeCell ref="L2:M2"/>
    <mergeCell ref="I4:J4"/>
    <mergeCell ref="I5:J5"/>
  </mergeCells>
  <conditionalFormatting sqref="I5:J5">
    <cfRule type="cellIs" dxfId="13" priority="1" operator="lessThan">
      <formula>0</formula>
    </cfRule>
  </conditionalFormatting>
  <dataValidations count="1">
    <dataValidation allowBlank="1" showInputMessage="1" showErrorMessage="1" promptTitle="ATENÇÃO:" prompt="Verifique o preço do produto se continua o mesmo de antes, caso não, altere!" sqref="B9:C299" xr:uid="{00000000-0002-0000-0200-000000000000}"/>
  </dataValidations>
  <pageMargins left="0.511811024" right="0.511811024" top="0.78740157499999996" bottom="0.78740157499999996" header="0.31496062000000002" footer="0.31496062000000002"/>
  <pageSetup paperSize="9" orientation="portrait" r:id="rId1"/>
  <drawing r:id="rId2"/>
  <tableParts count="2">
    <tablePart r:id="rId3"/>
    <tablePart r:id="rId4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200-000001000000}">
          <x14:formula1>
            <xm:f>OFFSET(produtos!$B$4,0,0,COUNTA(produtos!$B$4:$B$9997),1)</xm:f>
          </x14:formula1>
          <xm:sqref>F9:F298 A9:A299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Planilha4">
    <tabColor rgb="FFFF0000"/>
  </sheetPr>
  <dimension ref="A1:K86"/>
  <sheetViews>
    <sheetView showGridLines="0" workbookViewId="0"/>
  </sheetViews>
  <sheetFormatPr defaultRowHeight="14.4" x14ac:dyDescent="0.3"/>
  <cols>
    <col min="1" max="1" width="10.6640625" bestFit="1" customWidth="1"/>
    <col min="2" max="2" width="41" customWidth="1"/>
    <col min="3" max="3" width="19.6640625" customWidth="1"/>
    <col min="4" max="4" width="20.44140625" style="10" customWidth="1"/>
    <col min="5" max="5" width="24" style="16" customWidth="1"/>
    <col min="6" max="6" width="18.44140625" style="11" bestFit="1" customWidth="1"/>
    <col min="7" max="7" width="1.109375" customWidth="1"/>
    <col min="9" max="9" width="14.109375" customWidth="1"/>
    <col min="11" max="11" width="23.109375" customWidth="1"/>
  </cols>
  <sheetData>
    <row r="1" spans="1:11" s="32" customFormat="1" ht="10.5" customHeight="1" thickBot="1" x14ac:dyDescent="0.35">
      <c r="D1" s="33"/>
      <c r="E1" s="34"/>
      <c r="F1" s="35"/>
    </row>
    <row r="2" spans="1:11" ht="87" customHeight="1" thickTop="1" thickBot="1" x14ac:dyDescent="0.35">
      <c r="A2" s="5"/>
      <c r="B2" s="5"/>
      <c r="C2" s="5"/>
      <c r="D2" s="8"/>
      <c r="E2" s="14"/>
      <c r="F2" s="12"/>
      <c r="H2" s="199" t="s">
        <v>29</v>
      </c>
      <c r="I2" s="199"/>
      <c r="J2" s="200">
        <f>estoq_jan+estoq_fev+estoq_mar+ESTOQ_ABR+Estoq_maio+estoq_jun+Estoq_julho+estoq_agos+estoq_set+estoq_out+estoq_nov+estoq_dez-Dan.C.interno</f>
        <v>0</v>
      </c>
      <c r="K2" s="200"/>
    </row>
    <row r="3" spans="1:11" ht="18" thickTop="1" x14ac:dyDescent="0.3">
      <c r="A3" s="17" t="s">
        <v>49</v>
      </c>
      <c r="B3" s="17" t="s">
        <v>0</v>
      </c>
      <c r="C3" s="17" t="s">
        <v>1</v>
      </c>
      <c r="D3" s="18" t="s">
        <v>7</v>
      </c>
      <c r="E3" s="56" t="s">
        <v>23</v>
      </c>
      <c r="F3" s="19" t="s">
        <v>22</v>
      </c>
      <c r="H3" s="193" t="s">
        <v>41</v>
      </c>
      <c r="I3" s="194"/>
      <c r="J3" s="194"/>
      <c r="K3" s="195"/>
    </row>
    <row r="4" spans="1:11" ht="18.75" customHeight="1" x14ac:dyDescent="0.3">
      <c r="A4" s="7">
        <v>1</v>
      </c>
      <c r="B4" s="7" t="s">
        <v>36</v>
      </c>
      <c r="C4" s="7" t="s">
        <v>40</v>
      </c>
      <c r="D4" s="9">
        <v>5</v>
      </c>
      <c r="E4" s="7">
        <v>100</v>
      </c>
      <c r="F4" s="13">
        <f>IF(tbl_cad_prod[[#This Row],[preço unitário]]="","",D4*(1+E4/100))</f>
        <v>10</v>
      </c>
      <c r="H4" s="196"/>
      <c r="I4" s="197"/>
      <c r="J4" s="197"/>
      <c r="K4" s="198"/>
    </row>
    <row r="5" spans="1:11" x14ac:dyDescent="0.3">
      <c r="A5" s="7">
        <v>2</v>
      </c>
      <c r="B5" s="7"/>
      <c r="C5" s="7"/>
      <c r="D5" s="9"/>
      <c r="E5" s="7"/>
      <c r="F5" s="13" t="str">
        <f>IF(tbl_cad_prod[[#This Row],[preço unitário]]="","",D5*(1+E5/100))</f>
        <v/>
      </c>
    </row>
    <row r="6" spans="1:11" x14ac:dyDescent="0.3">
      <c r="A6" s="7">
        <v>4</v>
      </c>
      <c r="B6" s="7"/>
      <c r="C6" s="7"/>
      <c r="D6" s="9"/>
      <c r="E6" s="7"/>
      <c r="F6" s="13" t="str">
        <f>IF(tbl_cad_prod[[#This Row],[preço unitário]]="","",D6*(1+E6/100))</f>
        <v/>
      </c>
    </row>
    <row r="7" spans="1:11" x14ac:dyDescent="0.3">
      <c r="A7" s="7">
        <v>6</v>
      </c>
      <c r="B7" s="7"/>
      <c r="C7" s="7"/>
      <c r="D7" s="9"/>
      <c r="E7" s="7"/>
      <c r="F7" s="13" t="str">
        <f>IF(tbl_cad_prod[[#This Row],[preço unitário]]="","",D7*(1+E7/100))</f>
        <v/>
      </c>
      <c r="H7" s="201" t="s">
        <v>35</v>
      </c>
      <c r="I7" s="201"/>
      <c r="J7" s="201"/>
      <c r="K7" s="201"/>
    </row>
    <row r="8" spans="1:11" x14ac:dyDescent="0.3">
      <c r="A8" s="7">
        <v>7</v>
      </c>
      <c r="B8" s="7"/>
      <c r="C8" s="7"/>
      <c r="D8" s="9"/>
      <c r="E8" s="7"/>
      <c r="F8" s="13" t="str">
        <f>IF(tbl_cad_prod[[#This Row],[preço unitário]]="","",D8*(1+E8/100))</f>
        <v/>
      </c>
      <c r="H8" s="201"/>
      <c r="I8" s="201"/>
      <c r="J8" s="201"/>
      <c r="K8" s="201"/>
    </row>
    <row r="9" spans="1:11" ht="15" customHeight="1" x14ac:dyDescent="0.3">
      <c r="A9" s="7">
        <v>8</v>
      </c>
      <c r="B9" s="7"/>
      <c r="C9" s="7"/>
      <c r="D9" s="9"/>
      <c r="E9" s="7"/>
      <c r="F9" s="13" t="str">
        <f>IF(tbl_cad_prod[[#This Row],[preço unitário]]="","",D9*(1+E9/100))</f>
        <v/>
      </c>
      <c r="H9" s="186">
        <f>lucro_jan+lucro_fev+lucro_mar+lucro_abr+lucro_maio+lucro_jun+lucro_julho+lucro_agos+lucro_set+lucro_out+lucro_nov+lucro_dez</f>
        <v>0</v>
      </c>
      <c r="I9" s="187"/>
      <c r="J9" s="187"/>
      <c r="K9" s="188"/>
    </row>
    <row r="10" spans="1:11" ht="15" customHeight="1" x14ac:dyDescent="0.3">
      <c r="A10" s="7">
        <v>9</v>
      </c>
      <c r="B10" s="7"/>
      <c r="C10" s="7"/>
      <c r="D10" s="9"/>
      <c r="E10" s="7"/>
      <c r="F10" s="13" t="str">
        <f>IF(tbl_cad_prod[[#This Row],[preço unitário]]="","",D10*(1+E10/100))</f>
        <v/>
      </c>
      <c r="H10" s="189"/>
      <c r="I10" s="190"/>
      <c r="J10" s="190"/>
      <c r="K10" s="191"/>
    </row>
    <row r="11" spans="1:11" x14ac:dyDescent="0.3">
      <c r="A11" s="7">
        <v>10</v>
      </c>
      <c r="B11" s="7"/>
      <c r="C11" s="7"/>
      <c r="D11" s="9"/>
      <c r="E11" s="7"/>
      <c r="F11" s="13" t="str">
        <f>IF(tbl_cad_prod[[#This Row],[preço unitário]]="","",D11*(1+E11/100))</f>
        <v/>
      </c>
    </row>
    <row r="12" spans="1:11" x14ac:dyDescent="0.3">
      <c r="A12" s="7">
        <v>11</v>
      </c>
      <c r="B12" s="7"/>
      <c r="C12" s="7"/>
      <c r="D12" s="9"/>
      <c r="E12" s="7"/>
      <c r="F12" s="13" t="str">
        <f>IF(tbl_cad_prod[[#This Row],[preço unitário]]="","",D12*(1+E12/100))</f>
        <v/>
      </c>
      <c r="H12" s="192"/>
      <c r="I12" s="192"/>
      <c r="J12" s="192"/>
      <c r="K12" s="192"/>
    </row>
    <row r="13" spans="1:11" x14ac:dyDescent="0.3">
      <c r="A13" s="7">
        <v>12</v>
      </c>
      <c r="B13" s="7"/>
      <c r="C13" s="7"/>
      <c r="D13" s="9"/>
      <c r="E13" s="7"/>
      <c r="F13" s="13" t="str">
        <f>IF(tbl_cad_prod[[#This Row],[preço unitário]]="","",D13*(1+E13/100))</f>
        <v/>
      </c>
      <c r="H13" s="192"/>
      <c r="I13" s="192"/>
      <c r="J13" s="192"/>
      <c r="K13" s="192"/>
    </row>
    <row r="14" spans="1:11" x14ac:dyDescent="0.3">
      <c r="A14" s="7">
        <v>13</v>
      </c>
      <c r="B14" s="7"/>
      <c r="C14" s="7"/>
      <c r="D14" s="9"/>
      <c r="E14" s="7"/>
      <c r="F14" s="13" t="str">
        <f>IF(tbl_cad_prod[[#This Row],[preço unitário]]="","",D14*(1+E14/100))</f>
        <v/>
      </c>
      <c r="H14" s="192"/>
      <c r="I14" s="192"/>
      <c r="J14" s="192"/>
      <c r="K14" s="192"/>
    </row>
    <row r="15" spans="1:11" x14ac:dyDescent="0.3">
      <c r="A15" s="7">
        <v>14</v>
      </c>
      <c r="B15" s="7"/>
      <c r="C15" s="7"/>
      <c r="D15" s="9"/>
      <c r="E15" s="7"/>
      <c r="F15" s="13" t="str">
        <f>IF(tbl_cad_prod[[#This Row],[preço unitário]]="","",D15*(1+E15/100))</f>
        <v/>
      </c>
      <c r="H15" s="192"/>
      <c r="I15" s="192"/>
      <c r="J15" s="192"/>
      <c r="K15" s="192"/>
    </row>
    <row r="16" spans="1:11" x14ac:dyDescent="0.3">
      <c r="A16" s="7">
        <v>15</v>
      </c>
      <c r="B16" s="7"/>
      <c r="C16" s="7"/>
      <c r="D16" s="9"/>
      <c r="E16" s="7"/>
      <c r="F16" s="13" t="str">
        <f>IF(tbl_cad_prod[[#This Row],[preço unitário]]="","",D16*(1+E16/100))</f>
        <v/>
      </c>
    </row>
    <row r="17" spans="1:6" x14ac:dyDescent="0.3">
      <c r="A17" s="7">
        <v>16</v>
      </c>
      <c r="B17" s="7"/>
      <c r="C17" s="7"/>
      <c r="D17" s="9"/>
      <c r="E17" s="7"/>
      <c r="F17" s="13" t="str">
        <f>IF(tbl_cad_prod[[#This Row],[preço unitário]]="","",D17*(1+E17/100))</f>
        <v/>
      </c>
    </row>
    <row r="18" spans="1:6" x14ac:dyDescent="0.3">
      <c r="A18" s="7">
        <v>17</v>
      </c>
      <c r="B18" s="7"/>
      <c r="C18" s="7"/>
      <c r="D18" s="9"/>
      <c r="E18" s="7"/>
      <c r="F18" s="13" t="str">
        <f>IF(tbl_cad_prod[[#This Row],[preço unitário]]="","",D18*(1+E18/100))</f>
        <v/>
      </c>
    </row>
    <row r="19" spans="1:6" x14ac:dyDescent="0.3">
      <c r="A19" s="7">
        <v>18</v>
      </c>
      <c r="B19" s="7"/>
      <c r="C19" s="7"/>
      <c r="D19" s="9"/>
      <c r="E19" s="7"/>
      <c r="F19" s="13" t="str">
        <f>IF(tbl_cad_prod[[#This Row],[preço unitário]]="","",D19*(1+E19/100))</f>
        <v/>
      </c>
    </row>
    <row r="20" spans="1:6" x14ac:dyDescent="0.3">
      <c r="A20" s="7">
        <v>19</v>
      </c>
      <c r="B20" s="7"/>
      <c r="C20" s="7"/>
      <c r="D20" s="9"/>
      <c r="E20" s="7"/>
      <c r="F20" s="13" t="str">
        <f>IF(tbl_cad_prod[[#This Row],[preço unitário]]="","",D20*(1+E20/100))</f>
        <v/>
      </c>
    </row>
    <row r="21" spans="1:6" x14ac:dyDescent="0.3">
      <c r="A21" s="7">
        <v>20</v>
      </c>
      <c r="B21" s="7"/>
      <c r="C21" s="7"/>
      <c r="D21" s="9"/>
      <c r="E21" s="7"/>
      <c r="F21" s="13" t="str">
        <f>IF(tbl_cad_prod[[#This Row],[preço unitário]]="","",D21*(1+E21/100))</f>
        <v/>
      </c>
    </row>
    <row r="22" spans="1:6" x14ac:dyDescent="0.3">
      <c r="A22" s="7">
        <v>21</v>
      </c>
      <c r="B22" s="7"/>
      <c r="C22" s="7"/>
      <c r="D22" s="9"/>
      <c r="E22" s="7"/>
      <c r="F22" s="13" t="str">
        <f>IF(tbl_cad_prod[[#This Row],[preço unitário]]="","",D22*(1+E22/100))</f>
        <v/>
      </c>
    </row>
    <row r="23" spans="1:6" x14ac:dyDescent="0.3">
      <c r="A23" s="7">
        <v>22</v>
      </c>
      <c r="B23" s="7"/>
      <c r="C23" s="7"/>
      <c r="D23" s="9"/>
      <c r="E23" s="7"/>
      <c r="F23" s="13" t="str">
        <f>IF(tbl_cad_prod[[#This Row],[preço unitário]]="","",D23*(1+E23/100))</f>
        <v/>
      </c>
    </row>
    <row r="24" spans="1:6" x14ac:dyDescent="0.3">
      <c r="A24" s="7">
        <v>23</v>
      </c>
      <c r="B24" s="7"/>
      <c r="C24" s="7"/>
      <c r="D24" s="9"/>
      <c r="E24" s="7"/>
      <c r="F24" s="13" t="str">
        <f>IF(tbl_cad_prod[[#This Row],[preço unitário]]="","",D24*(1+E24/100))</f>
        <v/>
      </c>
    </row>
    <row r="25" spans="1:6" x14ac:dyDescent="0.3">
      <c r="A25" s="7">
        <v>24</v>
      </c>
      <c r="B25" s="7"/>
      <c r="C25" s="7"/>
      <c r="D25" s="9"/>
      <c r="E25" s="7"/>
      <c r="F25" s="13" t="str">
        <f>IF(tbl_cad_prod[[#This Row],[preço unitário]]="","",D25*(1+E25/100))</f>
        <v/>
      </c>
    </row>
    <row r="26" spans="1:6" x14ac:dyDescent="0.3">
      <c r="A26" s="7">
        <v>25</v>
      </c>
      <c r="B26" s="7"/>
      <c r="C26" s="7"/>
      <c r="D26" s="9"/>
      <c r="E26" s="7"/>
      <c r="F26" s="13" t="str">
        <f>IF(tbl_cad_prod[[#This Row],[preço unitário]]="","",D26*(1+E26/100))</f>
        <v/>
      </c>
    </row>
    <row r="27" spans="1:6" x14ac:dyDescent="0.3">
      <c r="A27" s="7">
        <v>26</v>
      </c>
      <c r="B27" s="7"/>
      <c r="C27" s="7"/>
      <c r="D27" s="9"/>
      <c r="E27" s="7"/>
      <c r="F27" s="13" t="str">
        <f>IF(tbl_cad_prod[[#This Row],[preço unitário]]="","",D27*(1+E27/100))</f>
        <v/>
      </c>
    </row>
    <row r="28" spans="1:6" x14ac:dyDescent="0.3">
      <c r="A28" s="7">
        <v>27</v>
      </c>
      <c r="B28" s="7"/>
      <c r="C28" s="7"/>
      <c r="D28" s="9"/>
      <c r="E28" s="7"/>
      <c r="F28" s="13" t="str">
        <f>IF(tbl_cad_prod[[#This Row],[preço unitário]]="","",D28*(1+E28/100))</f>
        <v/>
      </c>
    </row>
    <row r="29" spans="1:6" x14ac:dyDescent="0.3">
      <c r="A29" s="7"/>
      <c r="B29" s="7"/>
      <c r="C29" s="7" t="s">
        <v>40</v>
      </c>
      <c r="D29" s="9">
        <v>5</v>
      </c>
      <c r="E29" s="7">
        <v>100</v>
      </c>
      <c r="F29" s="13">
        <f>IF(tbl_cad_prod[[#This Row],[preço unitário]]="","",D29*(1+E29/100))</f>
        <v>10</v>
      </c>
    </row>
    <row r="30" spans="1:6" x14ac:dyDescent="0.3">
      <c r="A30" s="7"/>
      <c r="B30" s="7"/>
      <c r="C30" s="7"/>
      <c r="D30" s="9"/>
      <c r="E30" s="15"/>
      <c r="F30" s="13" t="str">
        <f>IF(tbl_cad_prod[[#This Row],[preço unitário]]="","",D30*(1+E30/100))</f>
        <v/>
      </c>
    </row>
    <row r="31" spans="1:6" x14ac:dyDescent="0.3">
      <c r="A31" s="7"/>
      <c r="B31" s="7"/>
      <c r="C31" s="7"/>
      <c r="D31" s="9"/>
      <c r="E31" s="15"/>
      <c r="F31" s="13" t="str">
        <f>IF(tbl_cad_prod[[#This Row],[preço unitário]]="","",D31*(1+E31/100))</f>
        <v/>
      </c>
    </row>
    <row r="32" spans="1:6" x14ac:dyDescent="0.3">
      <c r="A32" s="7"/>
      <c r="B32" s="7"/>
      <c r="C32" s="7"/>
      <c r="D32" s="9"/>
      <c r="E32" s="15"/>
      <c r="F32" s="13" t="str">
        <f>IF(tbl_cad_prod[[#This Row],[preço unitário]]="","",D32*(1+E32/100))</f>
        <v/>
      </c>
    </row>
    <row r="33" spans="1:6" x14ac:dyDescent="0.3">
      <c r="A33" s="7"/>
      <c r="B33" s="7"/>
      <c r="C33" s="7"/>
      <c r="D33" s="9"/>
      <c r="E33" s="15"/>
      <c r="F33" s="13" t="str">
        <f>IF(tbl_cad_prod[[#This Row],[preço unitário]]="","",D33*(1+E33/100))</f>
        <v/>
      </c>
    </row>
    <row r="34" spans="1:6" x14ac:dyDescent="0.3">
      <c r="A34" s="7"/>
      <c r="B34" s="7"/>
      <c r="C34" s="7"/>
      <c r="D34" s="9"/>
      <c r="E34" s="15"/>
      <c r="F34" s="13" t="str">
        <f>IF(tbl_cad_prod[[#This Row],[preço unitário]]="","",D34*(1+E34/100))</f>
        <v/>
      </c>
    </row>
    <row r="35" spans="1:6" x14ac:dyDescent="0.3">
      <c r="A35" s="7"/>
      <c r="B35" s="7"/>
      <c r="C35" s="7"/>
      <c r="D35" s="9"/>
      <c r="E35" s="15"/>
      <c r="F35" s="13" t="str">
        <f>IF(tbl_cad_prod[[#This Row],[preço unitário]]="","",D35*(1+E35/100))</f>
        <v/>
      </c>
    </row>
    <row r="36" spans="1:6" x14ac:dyDescent="0.3">
      <c r="A36" s="7"/>
      <c r="B36" s="7"/>
      <c r="C36" s="7"/>
      <c r="D36" s="9"/>
      <c r="E36" s="15"/>
      <c r="F36" s="13" t="str">
        <f>IF(tbl_cad_prod[[#This Row],[preço unitário]]="","",D36*(1+E36/100))</f>
        <v/>
      </c>
    </row>
    <row r="37" spans="1:6" x14ac:dyDescent="0.3">
      <c r="A37" s="7"/>
      <c r="B37" s="7"/>
      <c r="C37" s="7"/>
      <c r="D37" s="9"/>
      <c r="E37" s="15"/>
      <c r="F37" s="13" t="str">
        <f>IF(tbl_cad_prod[[#This Row],[preço unitário]]="","",D37*(1+E37/100))</f>
        <v/>
      </c>
    </row>
    <row r="38" spans="1:6" x14ac:dyDescent="0.3">
      <c r="A38" s="7"/>
      <c r="B38" s="7"/>
      <c r="C38" s="7"/>
      <c r="D38" s="9"/>
      <c r="E38" s="15"/>
      <c r="F38" s="13" t="str">
        <f>IF(tbl_cad_prod[[#This Row],[preço unitário]]="","",D38*(1+E38/100))</f>
        <v/>
      </c>
    </row>
    <row r="39" spans="1:6" x14ac:dyDescent="0.3">
      <c r="A39" s="7"/>
      <c r="B39" s="7"/>
      <c r="C39" s="7"/>
      <c r="D39" s="9"/>
      <c r="E39" s="15"/>
      <c r="F39" s="13" t="str">
        <f>IF(tbl_cad_prod[[#This Row],[preço unitário]]="","",D39*(1+E39/100))</f>
        <v/>
      </c>
    </row>
    <row r="40" spans="1:6" x14ac:dyDescent="0.3">
      <c r="A40" s="7"/>
      <c r="B40" s="7"/>
      <c r="C40" s="7"/>
      <c r="D40" s="9"/>
      <c r="E40" s="15"/>
      <c r="F40" s="13" t="str">
        <f>IF(tbl_cad_prod[[#This Row],[preço unitário]]="","",D40*(1+E40/100))</f>
        <v/>
      </c>
    </row>
    <row r="41" spans="1:6" x14ac:dyDescent="0.3">
      <c r="A41" s="7"/>
      <c r="B41" s="7"/>
      <c r="C41" s="7"/>
      <c r="D41" s="9"/>
      <c r="E41" s="15"/>
      <c r="F41" s="13" t="str">
        <f>IF(tbl_cad_prod[[#This Row],[preço unitário]]="","",D41*(1+E41/100))</f>
        <v/>
      </c>
    </row>
    <row r="42" spans="1:6" x14ac:dyDescent="0.3">
      <c r="A42" s="7"/>
      <c r="B42" s="7"/>
      <c r="C42" s="7"/>
      <c r="D42" s="9"/>
      <c r="E42" s="15"/>
      <c r="F42" s="13" t="str">
        <f>IF(tbl_cad_prod[[#This Row],[preço unitário]]="","",D42*(1+E42/100))</f>
        <v/>
      </c>
    </row>
    <row r="43" spans="1:6" x14ac:dyDescent="0.3">
      <c r="A43" s="7"/>
      <c r="B43" s="7"/>
      <c r="C43" s="7"/>
      <c r="D43" s="9"/>
      <c r="E43" s="15"/>
      <c r="F43" s="13" t="str">
        <f>IF(tbl_cad_prod[[#This Row],[preço unitário]]="","",D43*(1+E43/100))</f>
        <v/>
      </c>
    </row>
    <row r="44" spans="1:6" x14ac:dyDescent="0.3">
      <c r="A44" s="7"/>
      <c r="B44" s="7"/>
      <c r="C44" s="7"/>
      <c r="D44" s="9"/>
      <c r="E44" s="15"/>
      <c r="F44" s="13" t="str">
        <f>IF(tbl_cad_prod[[#This Row],[preço unitário]]="","",D44*(1+E44/100))</f>
        <v/>
      </c>
    </row>
    <row r="45" spans="1:6" x14ac:dyDescent="0.3">
      <c r="A45" s="7"/>
      <c r="B45" s="7"/>
      <c r="C45" s="7"/>
      <c r="D45" s="9"/>
      <c r="E45" s="15"/>
      <c r="F45" s="13" t="str">
        <f>IF(tbl_cad_prod[[#This Row],[preço unitário]]="","",D45*(1+E45/100))</f>
        <v/>
      </c>
    </row>
    <row r="46" spans="1:6" x14ac:dyDescent="0.3">
      <c r="A46" s="7"/>
      <c r="B46" s="7"/>
      <c r="C46" s="7"/>
      <c r="D46" s="9"/>
      <c r="E46" s="15"/>
      <c r="F46" s="13" t="str">
        <f>IF(tbl_cad_prod[[#This Row],[preço unitário]]="","",D46*(1+E46/100))</f>
        <v/>
      </c>
    </row>
    <row r="47" spans="1:6" x14ac:dyDescent="0.3">
      <c r="A47" s="7"/>
      <c r="B47" s="7"/>
      <c r="C47" s="7"/>
      <c r="D47" s="9"/>
      <c r="E47" s="15"/>
      <c r="F47" s="13" t="str">
        <f>IF(tbl_cad_prod[[#This Row],[preço unitário]]="","",D47*(1+E47/100))</f>
        <v/>
      </c>
    </row>
    <row r="48" spans="1:6" x14ac:dyDescent="0.3">
      <c r="A48" s="7"/>
      <c r="B48" s="7"/>
      <c r="C48" s="7"/>
      <c r="D48" s="9"/>
      <c r="E48" s="15"/>
      <c r="F48" s="13" t="str">
        <f>IF(tbl_cad_prod[[#This Row],[preço unitário]]="","",D48*(1+E48/100))</f>
        <v/>
      </c>
    </row>
    <row r="49" spans="1:6" x14ac:dyDescent="0.3">
      <c r="A49" s="7"/>
      <c r="B49" s="7"/>
      <c r="C49" s="7"/>
      <c r="D49" s="9"/>
      <c r="E49" s="15"/>
      <c r="F49" s="13" t="str">
        <f>IF(tbl_cad_prod[[#This Row],[preço unitário]]="","",D49*(1+E49/100))</f>
        <v/>
      </c>
    </row>
    <row r="50" spans="1:6" x14ac:dyDescent="0.3">
      <c r="A50" s="7"/>
      <c r="B50" s="7"/>
      <c r="C50" s="7"/>
      <c r="D50" s="9"/>
      <c r="E50" s="15"/>
      <c r="F50" s="13" t="str">
        <f>IF(tbl_cad_prod[[#This Row],[preço unitário]]="","",D50*(1+E50/100))</f>
        <v/>
      </c>
    </row>
    <row r="51" spans="1:6" x14ac:dyDescent="0.3">
      <c r="A51" s="7"/>
      <c r="B51" s="7"/>
      <c r="C51" s="7"/>
      <c r="D51" s="9"/>
      <c r="E51" s="15"/>
      <c r="F51" s="13" t="str">
        <f>IF(tbl_cad_prod[[#This Row],[preço unitário]]="","",D51*(1+E51/100))</f>
        <v/>
      </c>
    </row>
    <row r="52" spans="1:6" x14ac:dyDescent="0.3">
      <c r="A52" s="7"/>
      <c r="B52" s="7"/>
      <c r="C52" s="7"/>
      <c r="D52" s="9"/>
      <c r="E52" s="15"/>
      <c r="F52" s="13" t="str">
        <f>IF(tbl_cad_prod[[#This Row],[preço unitário]]="","",D52*(1+E52/100))</f>
        <v/>
      </c>
    </row>
    <row r="53" spans="1:6" x14ac:dyDescent="0.3">
      <c r="A53" s="7"/>
      <c r="B53" s="7"/>
      <c r="C53" s="7"/>
      <c r="D53" s="9"/>
      <c r="E53" s="15"/>
      <c r="F53" s="13" t="str">
        <f>IF(tbl_cad_prod[[#This Row],[preço unitário]]="","",D53*(1+E53/100))</f>
        <v/>
      </c>
    </row>
    <row r="54" spans="1:6" x14ac:dyDescent="0.3">
      <c r="A54" s="7"/>
      <c r="B54" s="7"/>
      <c r="C54" s="7"/>
      <c r="D54" s="9"/>
      <c r="E54" s="15"/>
      <c r="F54" s="13" t="str">
        <f>IF(tbl_cad_prod[[#This Row],[preço unitário]]="","",D54*(1+E54/100))</f>
        <v/>
      </c>
    </row>
    <row r="55" spans="1:6" x14ac:dyDescent="0.3">
      <c r="A55" s="7"/>
      <c r="B55" s="7"/>
      <c r="C55" s="7"/>
      <c r="D55" s="9"/>
      <c r="E55" s="15"/>
      <c r="F55" s="13" t="str">
        <f>IF(tbl_cad_prod[[#This Row],[preço unitário]]="","",D55*(1+E55/100))</f>
        <v/>
      </c>
    </row>
    <row r="56" spans="1:6" x14ac:dyDescent="0.3">
      <c r="A56" s="7"/>
      <c r="B56" s="7"/>
      <c r="C56" s="7"/>
      <c r="D56" s="9"/>
      <c r="E56" s="15"/>
      <c r="F56" s="13" t="str">
        <f>IF(tbl_cad_prod[[#This Row],[preço unitário]]="","",D56*(1+E56/100))</f>
        <v/>
      </c>
    </row>
    <row r="57" spans="1:6" x14ac:dyDescent="0.3">
      <c r="A57" s="7"/>
      <c r="B57" s="7"/>
      <c r="C57" s="7"/>
      <c r="D57" s="9"/>
      <c r="E57" s="15"/>
      <c r="F57" s="13" t="str">
        <f>IF(tbl_cad_prod[[#This Row],[preço unitário]]="","",D57*(1+E57/100))</f>
        <v/>
      </c>
    </row>
    <row r="58" spans="1:6" x14ac:dyDescent="0.3">
      <c r="A58" s="7"/>
      <c r="B58" s="7"/>
      <c r="C58" s="7"/>
      <c r="D58" s="9"/>
      <c r="E58" s="15"/>
      <c r="F58" s="13" t="str">
        <f>IF(tbl_cad_prod[[#This Row],[preço unitário]]="","",D58*(1+E58/100))</f>
        <v/>
      </c>
    </row>
    <row r="59" spans="1:6" x14ac:dyDescent="0.3">
      <c r="A59" s="7"/>
      <c r="B59" s="7"/>
      <c r="C59" s="7"/>
      <c r="D59" s="9"/>
      <c r="E59" s="15"/>
      <c r="F59" s="13" t="str">
        <f>IF(tbl_cad_prod[[#This Row],[preço unitário]]="","",D59*(1+E59/100))</f>
        <v/>
      </c>
    </row>
    <row r="60" spans="1:6" x14ac:dyDescent="0.3">
      <c r="A60" s="7"/>
      <c r="B60" s="7"/>
      <c r="C60" s="7"/>
      <c r="D60" s="9"/>
      <c r="E60" s="15"/>
      <c r="F60" s="13" t="str">
        <f>IF(tbl_cad_prod[[#This Row],[preço unitário]]="","",D60*(1+E60/100))</f>
        <v/>
      </c>
    </row>
    <row r="61" spans="1:6" x14ac:dyDescent="0.3">
      <c r="A61" s="7"/>
      <c r="B61" s="7"/>
      <c r="C61" s="7"/>
      <c r="D61" s="9"/>
      <c r="E61" s="15"/>
      <c r="F61" s="13" t="str">
        <f>IF(tbl_cad_prod[[#This Row],[preço unitário]]="","",D61*(1+E61/100))</f>
        <v/>
      </c>
    </row>
    <row r="62" spans="1:6" x14ac:dyDescent="0.3">
      <c r="A62" s="7"/>
      <c r="B62" s="7"/>
      <c r="C62" s="7"/>
      <c r="D62" s="9"/>
      <c r="E62" s="15"/>
      <c r="F62" s="13" t="str">
        <f>IF(tbl_cad_prod[[#This Row],[preço unitário]]="","",D62*(1+E62/100))</f>
        <v/>
      </c>
    </row>
    <row r="63" spans="1:6" x14ac:dyDescent="0.3">
      <c r="A63" s="7"/>
      <c r="B63" s="7"/>
      <c r="C63" s="7"/>
      <c r="D63" s="9"/>
      <c r="E63" s="15"/>
      <c r="F63" s="13" t="str">
        <f>IF(tbl_cad_prod[[#This Row],[preço unitário]]="","",D63*(1+E63/100))</f>
        <v/>
      </c>
    </row>
    <row r="64" spans="1:6" x14ac:dyDescent="0.3">
      <c r="A64" s="7"/>
      <c r="B64" s="7"/>
      <c r="C64" s="7"/>
      <c r="D64" s="9"/>
      <c r="E64" s="15"/>
      <c r="F64" s="13" t="str">
        <f>IF(tbl_cad_prod[[#This Row],[preço unitário]]="","",D64*(1+E64/100))</f>
        <v/>
      </c>
    </row>
    <row r="65" spans="1:6" x14ac:dyDescent="0.3">
      <c r="A65" s="7"/>
      <c r="B65" s="7"/>
      <c r="C65" s="7"/>
      <c r="D65" s="9"/>
      <c r="E65" s="15"/>
      <c r="F65" s="13" t="str">
        <f>IF(tbl_cad_prod[[#This Row],[preço unitário]]="","",D65*(1+E65/100))</f>
        <v/>
      </c>
    </row>
    <row r="66" spans="1:6" x14ac:dyDescent="0.3">
      <c r="A66" s="7"/>
      <c r="B66" s="7"/>
      <c r="C66" s="7"/>
      <c r="D66" s="9"/>
      <c r="E66" s="15"/>
      <c r="F66" s="13" t="str">
        <f>IF(tbl_cad_prod[[#This Row],[preço unitário]]="","",D66*(1+E66/100))</f>
        <v/>
      </c>
    </row>
    <row r="67" spans="1:6" x14ac:dyDescent="0.3">
      <c r="A67" s="7"/>
      <c r="B67" s="7"/>
      <c r="C67" s="7"/>
      <c r="D67" s="9"/>
      <c r="E67" s="15"/>
      <c r="F67" s="13" t="str">
        <f>IF(tbl_cad_prod[[#This Row],[preço unitário]]="","",D67*(1+E67/100))</f>
        <v/>
      </c>
    </row>
    <row r="68" spans="1:6" x14ac:dyDescent="0.3">
      <c r="A68" s="7"/>
      <c r="B68" s="7"/>
      <c r="C68" s="7"/>
      <c r="D68" s="9"/>
      <c r="E68" s="15"/>
      <c r="F68" s="13" t="str">
        <f>IF(tbl_cad_prod[[#This Row],[preço unitário]]="","",D68*(1+E68/100))</f>
        <v/>
      </c>
    </row>
    <row r="69" spans="1:6" x14ac:dyDescent="0.3">
      <c r="A69" s="7"/>
      <c r="B69" s="7"/>
      <c r="C69" s="7"/>
      <c r="D69" s="9"/>
      <c r="E69" s="15"/>
      <c r="F69" s="13" t="str">
        <f>IF(tbl_cad_prod[[#This Row],[preço unitário]]="","",D69*(1+E69/100))</f>
        <v/>
      </c>
    </row>
    <row r="70" spans="1:6" x14ac:dyDescent="0.3">
      <c r="A70" s="7"/>
      <c r="B70" s="7"/>
      <c r="C70" s="7"/>
      <c r="D70" s="9"/>
      <c r="E70" s="15"/>
      <c r="F70" s="13" t="str">
        <f>IF(tbl_cad_prod[[#This Row],[preço unitário]]="","",D70*(1+E70/100))</f>
        <v/>
      </c>
    </row>
    <row r="71" spans="1:6" x14ac:dyDescent="0.3">
      <c r="A71" s="7"/>
      <c r="B71" s="7"/>
      <c r="C71" s="7"/>
      <c r="D71" s="9"/>
      <c r="E71" s="15"/>
      <c r="F71" s="13" t="str">
        <f>IF(tbl_cad_prod[[#This Row],[preço unitário]]="","",D71*(1+E71/100))</f>
        <v/>
      </c>
    </row>
    <row r="72" spans="1:6" x14ac:dyDescent="0.3">
      <c r="A72" s="7"/>
      <c r="B72" s="7"/>
      <c r="C72" s="7"/>
      <c r="D72" s="9"/>
      <c r="E72" s="15"/>
      <c r="F72" s="13" t="str">
        <f>IF(tbl_cad_prod[[#This Row],[preço unitário]]="","",D72*(1+E72/100))</f>
        <v/>
      </c>
    </row>
    <row r="73" spans="1:6" x14ac:dyDescent="0.3">
      <c r="A73" s="7"/>
      <c r="B73" s="7"/>
      <c r="C73" s="7"/>
      <c r="D73" s="9"/>
      <c r="E73" s="15"/>
      <c r="F73" s="13" t="str">
        <f>IF(tbl_cad_prod[[#This Row],[preço unitário]]="","",D73*(1+E73/100))</f>
        <v/>
      </c>
    </row>
    <row r="74" spans="1:6" x14ac:dyDescent="0.3">
      <c r="A74" s="7"/>
      <c r="B74" s="7"/>
      <c r="C74" s="7"/>
      <c r="D74" s="9"/>
      <c r="E74" s="15"/>
      <c r="F74" s="13" t="str">
        <f>IF(tbl_cad_prod[[#This Row],[preço unitário]]="","",D74*(1+E74/100))</f>
        <v/>
      </c>
    </row>
    <row r="75" spans="1:6" x14ac:dyDescent="0.3">
      <c r="A75" s="7"/>
      <c r="B75" s="7"/>
      <c r="C75" s="7"/>
      <c r="D75" s="9"/>
      <c r="E75" s="15"/>
      <c r="F75" s="13" t="str">
        <f>IF(tbl_cad_prod[[#This Row],[preço unitário]]="","",D75*(1+E75/100))</f>
        <v/>
      </c>
    </row>
    <row r="76" spans="1:6" x14ac:dyDescent="0.3">
      <c r="A76" s="7"/>
      <c r="B76" s="7"/>
      <c r="C76" s="7"/>
      <c r="D76" s="9"/>
      <c r="E76" s="15"/>
      <c r="F76" s="13" t="str">
        <f>IF(tbl_cad_prod[[#This Row],[preço unitário]]="","",D76*(1+E76/100))</f>
        <v/>
      </c>
    </row>
    <row r="77" spans="1:6" x14ac:dyDescent="0.3">
      <c r="A77" s="7"/>
      <c r="B77" s="7"/>
      <c r="C77" s="7"/>
      <c r="D77" s="9"/>
      <c r="E77" s="15"/>
      <c r="F77" s="13" t="str">
        <f>IF(tbl_cad_prod[[#This Row],[preço unitário]]="","",D77*(1+E77/100))</f>
        <v/>
      </c>
    </row>
    <row r="78" spans="1:6" x14ac:dyDescent="0.3">
      <c r="A78" s="7"/>
      <c r="B78" s="7"/>
      <c r="C78" s="7"/>
      <c r="D78" s="9"/>
      <c r="E78" s="15"/>
      <c r="F78" s="13" t="str">
        <f>IF(tbl_cad_prod[[#This Row],[preço unitário]]="","",D78*(1+E78/100))</f>
        <v/>
      </c>
    </row>
    <row r="79" spans="1:6" x14ac:dyDescent="0.3">
      <c r="F79" s="13" t="str">
        <f>IF(tbl_cad_prod[[#This Row],[preço unitário]]="","",D79*(1+E79/100))</f>
        <v/>
      </c>
    </row>
    <row r="80" spans="1:6" x14ac:dyDescent="0.3">
      <c r="F80" s="13" t="str">
        <f>IF(tbl_cad_prod[[#This Row],[preço unitário]]="","",D80*(1+E80/100))</f>
        <v/>
      </c>
    </row>
    <row r="81" spans="6:6" x14ac:dyDescent="0.3">
      <c r="F81" s="13" t="str">
        <f>IF(tbl_cad_prod[[#This Row],[preço unitário]]="","",D81*(1+E81/100))</f>
        <v/>
      </c>
    </row>
    <row r="82" spans="6:6" x14ac:dyDescent="0.3">
      <c r="F82" s="13" t="str">
        <f>IF(tbl_cad_prod[[#This Row],[preço unitário]]="","",D82*(1+E82/100))</f>
        <v/>
      </c>
    </row>
    <row r="83" spans="6:6" x14ac:dyDescent="0.3">
      <c r="F83" s="13" t="str">
        <f>IF(tbl_cad_prod[[#This Row],[preço unitário]]="","",D83*(1+E83/100))</f>
        <v/>
      </c>
    </row>
    <row r="84" spans="6:6" x14ac:dyDescent="0.3">
      <c r="F84" s="13" t="str">
        <f>IF(tbl_cad_prod[[#This Row],[preço unitário]]="","",D84*(1+E84/100))</f>
        <v/>
      </c>
    </row>
    <row r="85" spans="6:6" x14ac:dyDescent="0.3">
      <c r="F85" s="13" t="str">
        <f>IF(tbl_cad_prod[[#This Row],[preço unitário]]="","",D85*(1+E85/100))</f>
        <v/>
      </c>
    </row>
    <row r="86" spans="6:6" x14ac:dyDescent="0.3">
      <c r="F86" s="13" t="str">
        <f>IF(tbl_cad_prod[[#This Row],[preço unitário]]="","",D86*(1+E86/100))</f>
        <v/>
      </c>
    </row>
  </sheetData>
  <mergeCells count="7">
    <mergeCell ref="H9:K10"/>
    <mergeCell ref="H12:K13"/>
    <mergeCell ref="H14:K15"/>
    <mergeCell ref="H3:K4"/>
    <mergeCell ref="H2:I2"/>
    <mergeCell ref="J2:K2"/>
    <mergeCell ref="H7:K8"/>
  </mergeCells>
  <conditionalFormatting sqref="H9:K10">
    <cfRule type="cellIs" dxfId="12" priority="1" operator="greaterThan">
      <formula>0</formula>
    </cfRule>
    <cfRule type="cellIs" dxfId="11" priority="2" operator="lessThan">
      <formula>0</formula>
    </cfRule>
  </conditionalFormatting>
  <dataValidations count="1">
    <dataValidation type="list" allowBlank="1" showInputMessage="1" showErrorMessage="1" sqref="H3:K4" xr:uid="{00000000-0002-0000-0300-000000000000}">
      <formula1>OFFSET($B$4,0,0,COUNTA($B$4:$B$9997),1)</formula1>
    </dataValidation>
  </dataValidations>
  <pageMargins left="0.511811024" right="0.511811024" top="0.78740157499999996" bottom="0.78740157499999996" header="0.31496062000000002" footer="0.31496062000000002"/>
  <pageSetup paperSize="9" orientation="portrait" r:id="rId1"/>
  <drawing r:id="rId2"/>
  <tableParts count="1">
    <tablePart r:id="rId3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Planilha5">
    <tabColor rgb="FFC00000"/>
  </sheetPr>
  <dimension ref="A1:M300"/>
  <sheetViews>
    <sheetView showGridLines="0" workbookViewId="0">
      <pane ySplit="8" topLeftCell="A9" activePane="bottomLeft" state="frozen"/>
      <selection activeCell="I4" sqref="I4:J4"/>
      <selection pane="bottomLeft" activeCell="C10" sqref="C10"/>
    </sheetView>
  </sheetViews>
  <sheetFormatPr defaultColWidth="0" defaultRowHeight="14.4" x14ac:dyDescent="0.3"/>
  <cols>
    <col min="1" max="1" width="33.44140625" style="24" customWidth="1"/>
    <col min="2" max="2" width="8.33203125" style="24" customWidth="1"/>
    <col min="3" max="3" width="18.6640625" style="29" bestFit="1" customWidth="1"/>
    <col min="4" max="4" width="12.44140625" style="23" customWidth="1"/>
    <col min="5" max="5" width="4.6640625" style="23" customWidth="1"/>
    <col min="6" max="6" width="20.33203125" style="24" customWidth="1"/>
    <col min="7" max="7" width="9.109375" style="24" bestFit="1" customWidth="1"/>
    <col min="8" max="8" width="18.6640625" style="23" bestFit="1" customWidth="1"/>
    <col min="9" max="9" width="12.44140625" style="23" customWidth="1"/>
    <col min="10" max="10" width="5.5546875" style="23" customWidth="1"/>
    <col min="11" max="11" width="14.6640625" style="23" hidden="1" customWidth="1"/>
    <col min="12" max="12" width="18.88671875" style="23" hidden="1" customWidth="1"/>
    <col min="13" max="13" width="10.44140625" style="20" hidden="1" customWidth="1"/>
    <col min="14" max="16384" width="9.109375" style="20" hidden="1"/>
  </cols>
  <sheetData>
    <row r="1" spans="1:13" ht="36" customHeight="1" x14ac:dyDescent="0.3">
      <c r="A1" s="202" t="s">
        <v>32</v>
      </c>
      <c r="B1" s="202"/>
      <c r="C1" s="202"/>
      <c r="D1" s="202"/>
      <c r="E1" s="202"/>
      <c r="F1" s="202"/>
      <c r="G1" s="202"/>
      <c r="H1" s="202"/>
      <c r="I1" s="202"/>
      <c r="J1" s="36"/>
      <c r="K1" s="36"/>
      <c r="L1" s="36"/>
      <c r="M1" s="36"/>
    </row>
    <row r="2" spans="1:13" ht="9" customHeight="1" x14ac:dyDescent="0.3">
      <c r="A2" s="22"/>
      <c r="B2" s="22"/>
      <c r="C2" s="28"/>
      <c r="D2" s="21"/>
      <c r="E2" s="21"/>
      <c r="F2" s="22"/>
      <c r="G2" s="22"/>
      <c r="H2" s="21"/>
      <c r="I2" s="21"/>
      <c r="J2" s="21"/>
      <c r="K2" s="21"/>
      <c r="L2" s="183"/>
      <c r="M2" s="183"/>
    </row>
    <row r="3" spans="1:13" ht="9" customHeight="1" x14ac:dyDescent="0.3"/>
    <row r="4" spans="1:13" x14ac:dyDescent="0.3">
      <c r="A4" s="30"/>
      <c r="B4" s="26" t="s">
        <v>26</v>
      </c>
      <c r="C4" s="31"/>
      <c r="D4" s="25" t="s">
        <v>28</v>
      </c>
      <c r="E4" s="25"/>
      <c r="F4" s="203" t="s">
        <v>10</v>
      </c>
      <c r="G4" s="203"/>
      <c r="H4" s="203"/>
      <c r="I4" s="208" t="s">
        <v>27</v>
      </c>
      <c r="J4" s="208"/>
      <c r="K4" s="26"/>
      <c r="L4" s="26"/>
      <c r="M4" s="26"/>
    </row>
    <row r="5" spans="1:13" x14ac:dyDescent="0.3">
      <c r="A5" s="30"/>
      <c r="B5" s="26">
        <f>SUM(Tabela18[Qtd])</f>
        <v>0</v>
      </c>
      <c r="C5" s="31"/>
      <c r="D5" s="31">
        <f>SUM(Tabela18[Total])</f>
        <v>0</v>
      </c>
      <c r="E5" s="26"/>
      <c r="F5" s="26"/>
      <c r="G5" s="26">
        <f>SUM(Tabela31[Qtd])</f>
        <v>0</v>
      </c>
      <c r="H5" s="27">
        <f>SUM(Tabela31[total])</f>
        <v>0</v>
      </c>
      <c r="I5" s="209">
        <f>H5-D5</f>
        <v>0</v>
      </c>
      <c r="J5" s="208"/>
      <c r="K5" s="26"/>
      <c r="L5" s="26"/>
      <c r="M5" s="26"/>
    </row>
    <row r="7" spans="1:13" s="146" customFormat="1" ht="15" customHeight="1" x14ac:dyDescent="0.3">
      <c r="A7" s="204" t="s">
        <v>5</v>
      </c>
      <c r="B7" s="204"/>
      <c r="C7" s="204"/>
      <c r="D7" s="205"/>
      <c r="E7" s="145"/>
      <c r="F7" s="206" t="s">
        <v>8</v>
      </c>
      <c r="G7" s="207"/>
      <c r="H7" s="207"/>
      <c r="I7" s="207"/>
      <c r="J7" s="145"/>
      <c r="K7" s="145"/>
      <c r="L7" s="145"/>
      <c r="M7" s="145"/>
    </row>
    <row r="8" spans="1:13" s="146" customFormat="1" ht="15" customHeight="1" x14ac:dyDescent="0.3">
      <c r="A8" s="94" t="s">
        <v>3</v>
      </c>
      <c r="B8" s="147" t="s">
        <v>6</v>
      </c>
      <c r="C8" s="148" t="s">
        <v>7</v>
      </c>
      <c r="D8" s="149" t="s">
        <v>4</v>
      </c>
      <c r="E8" s="145"/>
      <c r="F8" s="95" t="s">
        <v>3</v>
      </c>
      <c r="G8" s="97" t="s">
        <v>6</v>
      </c>
      <c r="H8" s="95" t="s">
        <v>7</v>
      </c>
      <c r="I8" s="96" t="s">
        <v>9</v>
      </c>
      <c r="K8" s="145"/>
      <c r="L8" s="145"/>
      <c r="M8" s="145"/>
    </row>
    <row r="9" spans="1:13" s="88" customFormat="1" ht="18" x14ac:dyDescent="0.3">
      <c r="A9" s="144"/>
      <c r="B9" s="99"/>
      <c r="C9" s="100" t="str">
        <f>IFERROR(VLOOKUP(Tabela18[[#This Row],[Produto]],produtos,3,0),"")</f>
        <v/>
      </c>
      <c r="D9" s="101" t="str">
        <f>IFERROR(Tabela18[[#This Row],[preço unitário]]*Tabela18[[#This Row],[Qtd]],"")</f>
        <v/>
      </c>
      <c r="F9" s="150"/>
      <c r="G9" s="98"/>
      <c r="H9" s="151" t="str">
        <f>IFERROR(VLOOKUP(Tabela31[[#This Row],[Produto]],produtos,5,0),"")</f>
        <v/>
      </c>
      <c r="I9" s="152" t="str">
        <f>IFERROR(Tabela31[[#This Row],[preço unitário]]*Tabela31[[#This Row],[Qtd]],"")</f>
        <v/>
      </c>
      <c r="K9" s="90"/>
      <c r="L9" s="90"/>
      <c r="M9" s="90"/>
    </row>
    <row r="10" spans="1:13" s="88" customFormat="1" ht="18" x14ac:dyDescent="0.3">
      <c r="A10" s="144"/>
      <c r="B10" s="99"/>
      <c r="C10" s="100" t="str">
        <f>IFERROR(VLOOKUP(Tabela18[[#This Row],[Produto]],produtos,3,0),"")</f>
        <v/>
      </c>
      <c r="D10" s="101" t="str">
        <f>IFERROR(Tabela18[[#This Row],[preço unitário]]*Tabela18[[#This Row],[Qtd]],"")</f>
        <v/>
      </c>
      <c r="F10" s="144"/>
      <c r="G10" s="98"/>
      <c r="H10" s="151" t="str">
        <f>IFERROR(VLOOKUP(Tabela31[[#This Row],[Produto]],produtos,5,0),"")</f>
        <v/>
      </c>
      <c r="I10" s="152" t="str">
        <f>IFERROR(Tabela31[[#This Row],[preço unitário]]*Tabela31[[#This Row],[Qtd]],"")</f>
        <v/>
      </c>
      <c r="K10" s="90"/>
      <c r="L10" s="90"/>
      <c r="M10" s="90"/>
    </row>
    <row r="11" spans="1:13" s="88" customFormat="1" ht="18" x14ac:dyDescent="0.3">
      <c r="A11" s="144"/>
      <c r="B11" s="99"/>
      <c r="C11" s="100" t="str">
        <f>IFERROR(VLOOKUP(Tabela18[[#This Row],[Produto]],produtos,3,0),"")</f>
        <v/>
      </c>
      <c r="D11" s="101" t="str">
        <f>IFERROR(Tabela18[[#This Row],[preço unitário]]*Tabela18[[#This Row],[Qtd]],"")</f>
        <v/>
      </c>
      <c r="F11" s="144"/>
      <c r="G11" s="98"/>
      <c r="H11" s="151" t="str">
        <f>IFERROR(VLOOKUP(Tabela31[[#This Row],[Produto]],produtos,5,0),"")</f>
        <v/>
      </c>
      <c r="I11" s="152" t="str">
        <f>IFERROR(Tabela31[[#This Row],[preço unitário]]*Tabela31[[#This Row],[Qtd]],"")</f>
        <v/>
      </c>
      <c r="K11" s="90"/>
      <c r="L11" s="90"/>
      <c r="M11" s="90"/>
    </row>
    <row r="12" spans="1:13" s="88" customFormat="1" ht="18" x14ac:dyDescent="0.3">
      <c r="A12" s="144"/>
      <c r="B12" s="99"/>
      <c r="C12" s="100" t="str">
        <f>IFERROR(VLOOKUP(Tabela18[[#This Row],[Produto]],produtos,3,0),"")</f>
        <v/>
      </c>
      <c r="D12" s="101" t="str">
        <f>IFERROR(Tabela18[[#This Row],[preço unitário]]*Tabela18[[#This Row],[Qtd]],"")</f>
        <v/>
      </c>
      <c r="F12" s="144"/>
      <c r="G12" s="98"/>
      <c r="H12" s="151" t="str">
        <f>IFERROR(VLOOKUP(Tabela31[[#This Row],[Produto]],produtos,5,0),"")</f>
        <v/>
      </c>
      <c r="I12" s="152" t="str">
        <f>IFERROR(Tabela31[[#This Row],[preço unitário]]*Tabela31[[#This Row],[Qtd]],"")</f>
        <v/>
      </c>
      <c r="K12" s="90"/>
      <c r="L12" s="90"/>
      <c r="M12" s="90"/>
    </row>
    <row r="13" spans="1:13" s="88" customFormat="1" ht="18" x14ac:dyDescent="0.3">
      <c r="A13" s="144"/>
      <c r="B13" s="99"/>
      <c r="C13" s="100" t="str">
        <f>IFERROR(VLOOKUP(Tabela18[[#This Row],[Produto]],produtos,3,0),"")</f>
        <v/>
      </c>
      <c r="D13" s="101" t="str">
        <f>IFERROR(Tabela18[[#This Row],[preço unitário]]*Tabela18[[#This Row],[Qtd]],"")</f>
        <v/>
      </c>
      <c r="F13" s="144"/>
      <c r="G13" s="98"/>
      <c r="H13" s="151" t="str">
        <f>IFERROR(VLOOKUP(Tabela31[[#This Row],[Produto]],produtos,5,0),"")</f>
        <v/>
      </c>
      <c r="I13" s="152" t="str">
        <f>IFERROR(Tabela31[[#This Row],[preço unitário]]*Tabela31[[#This Row],[Qtd]],"")</f>
        <v/>
      </c>
      <c r="K13" s="90"/>
      <c r="L13" s="90"/>
      <c r="M13" s="90"/>
    </row>
    <row r="14" spans="1:13" s="88" customFormat="1" ht="18" x14ac:dyDescent="0.3">
      <c r="A14" s="144"/>
      <c r="B14" s="99"/>
      <c r="C14" s="100" t="str">
        <f>IFERROR(VLOOKUP(Tabela18[[#This Row],[Produto]],produtos,3,0),"")</f>
        <v/>
      </c>
      <c r="D14" s="101" t="str">
        <f>IFERROR(Tabela18[[#This Row],[preço unitário]]*Tabela18[[#This Row],[Qtd]],"")</f>
        <v/>
      </c>
      <c r="F14" s="144"/>
      <c r="G14" s="98"/>
      <c r="H14" s="151" t="str">
        <f>IFERROR(VLOOKUP(Tabela31[[#This Row],[Produto]],produtos,5,0),"")</f>
        <v/>
      </c>
      <c r="I14" s="152" t="str">
        <f>IFERROR(Tabela31[[#This Row],[preço unitário]]*Tabela31[[#This Row],[Qtd]],"")</f>
        <v/>
      </c>
      <c r="K14" s="90"/>
      <c r="L14" s="90"/>
      <c r="M14" s="90"/>
    </row>
    <row r="15" spans="1:13" s="88" customFormat="1" ht="18" x14ac:dyDescent="0.3">
      <c r="A15" s="144"/>
      <c r="B15" s="99"/>
      <c r="C15" s="100" t="str">
        <f>IFERROR(VLOOKUP(Tabela18[[#This Row],[Produto]],produtos,3,0),"")</f>
        <v/>
      </c>
      <c r="D15" s="101" t="str">
        <f>IFERROR(Tabela18[[#This Row],[preço unitário]]*Tabela18[[#This Row],[Qtd]],"")</f>
        <v/>
      </c>
      <c r="F15" s="144"/>
      <c r="G15" s="98"/>
      <c r="H15" s="151" t="str">
        <f>IFERROR(VLOOKUP(Tabela31[[#This Row],[Produto]],produtos,5,0),"")</f>
        <v/>
      </c>
      <c r="I15" s="152" t="str">
        <f>IFERROR(Tabela31[[#This Row],[preço unitário]]*Tabela31[[#This Row],[Qtd]],"")</f>
        <v/>
      </c>
      <c r="K15" s="90"/>
      <c r="L15" s="90"/>
      <c r="M15" s="90"/>
    </row>
    <row r="16" spans="1:13" s="88" customFormat="1" ht="18" x14ac:dyDescent="0.3">
      <c r="A16" s="144"/>
      <c r="B16" s="99"/>
      <c r="C16" s="100" t="str">
        <f>IFERROR(VLOOKUP(Tabela18[[#This Row],[Produto]],produtos,3,0),"")</f>
        <v/>
      </c>
      <c r="D16" s="101" t="str">
        <f>IFERROR(Tabela18[[#This Row],[preço unitário]]*Tabela18[[#This Row],[Qtd]],"")</f>
        <v/>
      </c>
      <c r="F16" s="144"/>
      <c r="G16" s="98"/>
      <c r="H16" s="151" t="str">
        <f>IFERROR(VLOOKUP(Tabela31[[#This Row],[Produto]],produtos,5,0),"")</f>
        <v/>
      </c>
      <c r="I16" s="152" t="str">
        <f>IFERROR(Tabela31[[#This Row],[preço unitário]]*Tabela31[[#This Row],[Qtd]],"")</f>
        <v/>
      </c>
      <c r="K16" s="90"/>
      <c r="L16" s="90"/>
      <c r="M16" s="90"/>
    </row>
    <row r="17" spans="1:13" s="88" customFormat="1" ht="18" x14ac:dyDescent="0.3">
      <c r="A17" s="144"/>
      <c r="B17" s="99"/>
      <c r="C17" s="100" t="str">
        <f>IFERROR(VLOOKUP(Tabela18[[#This Row],[Produto]],produtos,3,0),"")</f>
        <v/>
      </c>
      <c r="D17" s="101" t="str">
        <f>IFERROR(Tabela18[[#This Row],[preço unitário]]*Tabela18[[#This Row],[Qtd]],"")</f>
        <v/>
      </c>
      <c r="F17" s="144"/>
      <c r="G17" s="98"/>
      <c r="H17" s="151" t="str">
        <f>IFERROR(VLOOKUP(Tabela31[[#This Row],[Produto]],produtos,5,0),"")</f>
        <v/>
      </c>
      <c r="I17" s="152" t="str">
        <f>IFERROR(Tabela31[[#This Row],[preço unitário]]*Tabela31[[#This Row],[Qtd]],"")</f>
        <v/>
      </c>
      <c r="K17" s="90"/>
      <c r="L17" s="90"/>
      <c r="M17" s="90"/>
    </row>
    <row r="18" spans="1:13" s="88" customFormat="1" ht="18" x14ac:dyDescent="0.3">
      <c r="A18" s="86"/>
      <c r="B18" s="99"/>
      <c r="C18" s="100" t="str">
        <f>IFERROR(VLOOKUP(Tabela18[[#This Row],[Produto]],produtos,3,0),"")</f>
        <v/>
      </c>
      <c r="D18" s="101" t="str">
        <f>IFERROR(Tabela18[[#This Row],[preço unitário]]*Tabela18[[#This Row],[Qtd]],"")</f>
        <v/>
      </c>
      <c r="F18" s="144"/>
      <c r="G18" s="98"/>
      <c r="H18" s="151" t="str">
        <f>IFERROR(VLOOKUP(Tabela31[[#This Row],[Produto]],produtos,5,0),"")</f>
        <v/>
      </c>
      <c r="I18" s="152" t="str">
        <f>IFERROR(Tabela31[[#This Row],[preço unitário]]*Tabela31[[#This Row],[Qtd]],"")</f>
        <v/>
      </c>
      <c r="K18" s="90"/>
      <c r="L18" s="90"/>
      <c r="M18" s="90"/>
    </row>
    <row r="19" spans="1:13" s="88" customFormat="1" ht="18" x14ac:dyDescent="0.3">
      <c r="A19" s="144"/>
      <c r="B19" s="99"/>
      <c r="C19" s="100" t="str">
        <f>IFERROR(VLOOKUP(Tabela18[[#This Row],[Produto]],produtos,3,0),"")</f>
        <v/>
      </c>
      <c r="D19" s="101" t="str">
        <f>IFERROR(Tabela18[[#This Row],[preço unitário]]*Tabela18[[#This Row],[Qtd]],"")</f>
        <v/>
      </c>
      <c r="F19" s="144"/>
      <c r="G19" s="98"/>
      <c r="H19" s="151" t="str">
        <f>IFERROR(VLOOKUP(Tabela31[[#This Row],[Produto]],produtos,5,0),"")</f>
        <v/>
      </c>
      <c r="I19" s="152" t="str">
        <f>IFERROR(Tabela31[[#This Row],[preço unitário]]*Tabela31[[#This Row],[Qtd]],"")</f>
        <v/>
      </c>
      <c r="K19" s="90"/>
      <c r="L19" s="90"/>
      <c r="M19" s="90"/>
    </row>
    <row r="20" spans="1:13" s="88" customFormat="1" ht="18" x14ac:dyDescent="0.3">
      <c r="A20" s="144"/>
      <c r="B20" s="99"/>
      <c r="C20" s="100" t="str">
        <f>IFERROR(VLOOKUP(Tabela18[[#This Row],[Produto]],produtos,3,0),"")</f>
        <v/>
      </c>
      <c r="D20" s="101" t="str">
        <f>IFERROR(Tabela18[[#This Row],[preço unitário]]*Tabela18[[#This Row],[Qtd]],"")</f>
        <v/>
      </c>
      <c r="F20" s="144"/>
      <c r="G20" s="98"/>
      <c r="H20" s="151" t="str">
        <f>IFERROR(VLOOKUP(Tabela31[[#This Row],[Produto]],produtos,5,0),"")</f>
        <v/>
      </c>
      <c r="I20" s="152" t="str">
        <f>IFERROR(Tabela31[[#This Row],[preço unitário]]*Tabela31[[#This Row],[Qtd]],"")</f>
        <v/>
      </c>
      <c r="K20" s="90"/>
      <c r="L20" s="90"/>
      <c r="M20" s="90"/>
    </row>
    <row r="21" spans="1:13" s="88" customFormat="1" ht="18" x14ac:dyDescent="0.3">
      <c r="A21" s="144"/>
      <c r="B21" s="99"/>
      <c r="C21" s="100" t="str">
        <f>IFERROR(VLOOKUP(Tabela18[[#This Row],[Produto]],produtos,3,0),"")</f>
        <v/>
      </c>
      <c r="D21" s="101" t="str">
        <f>IFERROR(Tabela18[[#This Row],[preço unitário]]*Tabela18[[#This Row],[Qtd]],"")</f>
        <v/>
      </c>
      <c r="F21" s="144"/>
      <c r="G21" s="98"/>
      <c r="H21" s="151" t="str">
        <f>IFERROR(VLOOKUP(Tabela31[[#This Row],[Produto]],produtos,5,0),"")</f>
        <v/>
      </c>
      <c r="I21" s="152" t="str">
        <f>IFERROR(Tabela31[[#This Row],[preço unitário]]*Tabela31[[#This Row],[Qtd]],"")</f>
        <v/>
      </c>
      <c r="K21" s="90"/>
      <c r="L21" s="90"/>
      <c r="M21" s="90"/>
    </row>
    <row r="22" spans="1:13" s="88" customFormat="1" ht="18" x14ac:dyDescent="0.3">
      <c r="A22" s="144"/>
      <c r="B22" s="99"/>
      <c r="C22" s="100" t="str">
        <f>IFERROR(VLOOKUP(Tabela18[[#This Row],[Produto]],produtos,3,0),"")</f>
        <v/>
      </c>
      <c r="D22" s="101" t="str">
        <f>IFERROR(Tabela18[[#This Row],[preço unitário]]*Tabela18[[#This Row],[Qtd]],"")</f>
        <v/>
      </c>
      <c r="F22" s="144"/>
      <c r="G22" s="98"/>
      <c r="H22" s="151" t="str">
        <f>IFERROR(VLOOKUP(Tabela31[[#This Row],[Produto]],produtos,5,0),"")</f>
        <v/>
      </c>
      <c r="I22" s="152" t="str">
        <f>IFERROR(Tabela31[[#This Row],[preço unitário]]*Tabela31[[#This Row],[Qtd]],"")</f>
        <v/>
      </c>
      <c r="K22" s="90"/>
      <c r="L22" s="90"/>
      <c r="M22" s="90"/>
    </row>
    <row r="23" spans="1:13" s="88" customFormat="1" ht="18" x14ac:dyDescent="0.3">
      <c r="A23" s="144"/>
      <c r="B23" s="153"/>
      <c r="C23" s="100" t="str">
        <f>IFERROR(VLOOKUP(Tabela18[[#This Row],[Produto]],produtos,3,0),"")</f>
        <v/>
      </c>
      <c r="D23" s="101" t="str">
        <f>IFERROR(Tabela18[[#This Row],[preço unitário]]*Tabela18[[#This Row],[Qtd]],"")</f>
        <v/>
      </c>
      <c r="F23" s="144"/>
      <c r="G23" s="98"/>
      <c r="H23" s="151" t="str">
        <f>IFERROR(VLOOKUP(Tabela31[[#This Row],[Produto]],produtos,5,0),"")</f>
        <v/>
      </c>
      <c r="I23" s="152" t="str">
        <f>IFERROR(Tabela31[[#This Row],[preço unitário]]*Tabela31[[#This Row],[Qtd]],"")</f>
        <v/>
      </c>
      <c r="K23" s="90"/>
      <c r="L23" s="90"/>
      <c r="M23" s="90"/>
    </row>
    <row r="24" spans="1:13" s="88" customFormat="1" ht="18" x14ac:dyDescent="0.3">
      <c r="A24" s="144"/>
      <c r="B24" s="99"/>
      <c r="C24" s="100" t="str">
        <f>IFERROR(VLOOKUP(Tabela18[[#This Row],[Produto]],produtos,3,0),"")</f>
        <v/>
      </c>
      <c r="D24" s="101" t="str">
        <f>IFERROR(Tabela18[[#This Row],[preço unitário]]*Tabela18[[#This Row],[Qtd]],"")</f>
        <v/>
      </c>
      <c r="F24" s="144"/>
      <c r="G24" s="98"/>
      <c r="H24" s="151" t="str">
        <f>IFERROR(VLOOKUP(Tabela31[[#This Row],[Produto]],produtos,5,0),"")</f>
        <v/>
      </c>
      <c r="I24" s="152" t="str">
        <f>IFERROR(Tabela31[[#This Row],[preço unitário]]*Tabela31[[#This Row],[Qtd]],"")</f>
        <v/>
      </c>
      <c r="K24" s="90"/>
      <c r="L24" s="90"/>
      <c r="M24" s="90"/>
    </row>
    <row r="25" spans="1:13" s="88" customFormat="1" ht="18" x14ac:dyDescent="0.3">
      <c r="A25" s="144"/>
      <c r="B25" s="99"/>
      <c r="C25" s="100" t="str">
        <f>IFERROR(VLOOKUP(Tabela18[[#This Row],[Produto]],produtos,3,0),"")</f>
        <v/>
      </c>
      <c r="D25" s="101" t="str">
        <f>IFERROR(Tabela18[[#This Row],[preço unitário]]*Tabela18[[#This Row],[Qtd]],"")</f>
        <v/>
      </c>
      <c r="F25" s="144"/>
      <c r="G25" s="98"/>
      <c r="H25" s="151" t="str">
        <f>IFERROR(VLOOKUP(Tabela31[[#This Row],[Produto]],produtos,5,0),"")</f>
        <v/>
      </c>
      <c r="I25" s="152" t="str">
        <f>IFERROR(Tabela31[[#This Row],[preço unitário]]*Tabela31[[#This Row],[Qtd]],"")</f>
        <v/>
      </c>
      <c r="K25" s="90"/>
      <c r="L25" s="90"/>
      <c r="M25" s="90"/>
    </row>
    <row r="26" spans="1:13" s="88" customFormat="1" ht="18" x14ac:dyDescent="0.3">
      <c r="A26" s="144"/>
      <c r="B26" s="99"/>
      <c r="C26" s="100" t="str">
        <f>IFERROR(VLOOKUP(Tabela18[[#This Row],[Produto]],produtos,3,0),"")</f>
        <v/>
      </c>
      <c r="D26" s="101" t="str">
        <f>IFERROR(Tabela18[[#This Row],[preço unitário]]*Tabela18[[#This Row],[Qtd]],"")</f>
        <v/>
      </c>
      <c r="F26" s="144"/>
      <c r="G26" s="98"/>
      <c r="H26" s="151" t="str">
        <f>IFERROR(VLOOKUP(Tabela31[[#This Row],[Produto]],produtos,5,0),"")</f>
        <v/>
      </c>
      <c r="I26" s="152" t="str">
        <f>IFERROR(Tabela31[[#This Row],[preço unitário]]*Tabela31[[#This Row],[Qtd]],"")</f>
        <v/>
      </c>
      <c r="K26" s="90"/>
      <c r="L26" s="90"/>
      <c r="M26" s="90"/>
    </row>
    <row r="27" spans="1:13" s="88" customFormat="1" ht="18" x14ac:dyDescent="0.3">
      <c r="A27" s="144"/>
      <c r="B27" s="99"/>
      <c r="C27" s="100" t="str">
        <f>IFERROR(VLOOKUP(Tabela18[[#This Row],[Produto]],produtos,3,0),"")</f>
        <v/>
      </c>
      <c r="D27" s="101" t="str">
        <f>IFERROR(Tabela18[[#This Row],[preço unitário]]*Tabela18[[#This Row],[Qtd]],"")</f>
        <v/>
      </c>
      <c r="F27" s="144"/>
      <c r="G27" s="98"/>
      <c r="H27" s="151" t="str">
        <f>IFERROR(VLOOKUP(Tabela31[[#This Row],[Produto]],produtos,5,0),"")</f>
        <v/>
      </c>
      <c r="I27" s="152" t="str">
        <f>IFERROR(Tabela31[[#This Row],[preço unitário]]*Tabela31[[#This Row],[Qtd]],"")</f>
        <v/>
      </c>
      <c r="K27" s="90"/>
      <c r="L27" s="90"/>
      <c r="M27" s="90"/>
    </row>
    <row r="28" spans="1:13" s="88" customFormat="1" ht="18" x14ac:dyDescent="0.3">
      <c r="A28" s="144"/>
      <c r="B28" s="99"/>
      <c r="C28" s="100" t="str">
        <f>IFERROR(VLOOKUP(Tabela18[[#This Row],[Produto]],produtos,3,0),"")</f>
        <v/>
      </c>
      <c r="D28" s="101" t="str">
        <f>IFERROR(Tabela18[[#This Row],[preço unitário]]*Tabela18[[#This Row],[Qtd]],"")</f>
        <v/>
      </c>
      <c r="F28" s="144"/>
      <c r="G28" s="98"/>
      <c r="H28" s="151" t="str">
        <f>IFERROR(VLOOKUP(Tabela31[[#This Row],[Produto]],produtos,5,0),"")</f>
        <v/>
      </c>
      <c r="I28" s="152" t="str">
        <f>IFERROR(Tabela31[[#This Row],[preço unitário]]*Tabela31[[#This Row],[Qtd]],"")</f>
        <v/>
      </c>
      <c r="K28" s="90"/>
      <c r="L28" s="90"/>
      <c r="M28" s="90"/>
    </row>
    <row r="29" spans="1:13" s="88" customFormat="1" ht="18" x14ac:dyDescent="0.3">
      <c r="A29" s="144"/>
      <c r="B29" s="99"/>
      <c r="C29" s="100" t="str">
        <f>IFERROR(VLOOKUP(Tabela18[[#This Row],[Produto]],produtos,3,0),"")</f>
        <v/>
      </c>
      <c r="D29" s="101" t="str">
        <f>IFERROR(Tabela18[[#This Row],[preço unitário]]*Tabela18[[#This Row],[Qtd]],"")</f>
        <v/>
      </c>
      <c r="F29" s="144"/>
      <c r="G29" s="98"/>
      <c r="H29" s="151" t="str">
        <f>IFERROR(VLOOKUP(Tabela31[[#This Row],[Produto]],produtos,5,0),"")</f>
        <v/>
      </c>
      <c r="I29" s="152" t="str">
        <f>IFERROR(Tabela31[[#This Row],[preço unitário]]*Tabela31[[#This Row],[Qtd]],"")</f>
        <v/>
      </c>
      <c r="K29" s="90"/>
      <c r="L29" s="90"/>
      <c r="M29" s="90"/>
    </row>
    <row r="30" spans="1:13" s="88" customFormat="1" ht="18" x14ac:dyDescent="0.3">
      <c r="A30" s="144"/>
      <c r="B30" s="99"/>
      <c r="C30" s="100" t="str">
        <f>IFERROR(VLOOKUP(Tabela18[[#This Row],[Produto]],produtos,3,0),"")</f>
        <v/>
      </c>
      <c r="D30" s="101" t="str">
        <f>IFERROR(Tabela18[[#This Row],[preço unitário]]*Tabela18[[#This Row],[Qtd]],"")</f>
        <v/>
      </c>
      <c r="F30" s="144"/>
      <c r="G30" s="98"/>
      <c r="H30" s="151" t="str">
        <f>IFERROR(VLOOKUP(Tabela31[[#This Row],[Produto]],produtos,5,0),"")</f>
        <v/>
      </c>
      <c r="I30" s="152" t="str">
        <f>IFERROR(Tabela31[[#This Row],[preço unitário]]*Tabela31[[#This Row],[Qtd]],"")</f>
        <v/>
      </c>
      <c r="K30" s="90"/>
      <c r="L30" s="90"/>
      <c r="M30" s="90"/>
    </row>
    <row r="31" spans="1:13" s="88" customFormat="1" ht="18" x14ac:dyDescent="0.3">
      <c r="A31" s="144"/>
      <c r="B31" s="99"/>
      <c r="C31" s="100" t="str">
        <f>IFERROR(VLOOKUP(Tabela18[[#This Row],[Produto]],produtos,3,0),"")</f>
        <v/>
      </c>
      <c r="D31" s="101" t="str">
        <f>IFERROR(Tabela18[[#This Row],[preço unitário]]*Tabela18[[#This Row],[Qtd]],"")</f>
        <v/>
      </c>
      <c r="F31" s="144"/>
      <c r="G31" s="98"/>
      <c r="H31" s="151" t="str">
        <f>IFERROR(VLOOKUP(Tabela31[[#This Row],[Produto]],produtos,5,0),"")</f>
        <v/>
      </c>
      <c r="I31" s="152" t="str">
        <f>IFERROR(Tabela31[[#This Row],[preço unitário]]*Tabela31[[#This Row],[Qtd]],"")</f>
        <v/>
      </c>
      <c r="K31" s="90"/>
      <c r="L31" s="90"/>
      <c r="M31" s="90"/>
    </row>
    <row r="32" spans="1:13" s="88" customFormat="1" ht="18" x14ac:dyDescent="0.3">
      <c r="A32" s="144"/>
      <c r="B32" s="99"/>
      <c r="C32" s="100" t="str">
        <f>IFERROR(VLOOKUP(Tabela18[[#This Row],[Produto]],produtos,3,0),"")</f>
        <v/>
      </c>
      <c r="D32" s="101" t="str">
        <f>IFERROR(Tabela18[[#This Row],[preço unitário]]*Tabela18[[#This Row],[Qtd]],"")</f>
        <v/>
      </c>
      <c r="F32" s="144"/>
      <c r="G32" s="144"/>
      <c r="H32" s="151" t="str">
        <f>IFERROR(VLOOKUP(Tabela31[[#This Row],[Produto]],produtos,5,0),"")</f>
        <v/>
      </c>
      <c r="I32" s="152" t="str">
        <f>IFERROR(Tabela31[[#This Row],[preço unitário]]*Tabela31[[#This Row],[Qtd]],"")</f>
        <v/>
      </c>
      <c r="K32" s="90"/>
      <c r="L32" s="90"/>
      <c r="M32" s="90"/>
    </row>
    <row r="33" spans="1:13" s="88" customFormat="1" ht="18" x14ac:dyDescent="0.3">
      <c r="A33" s="144"/>
      <c r="B33" s="99"/>
      <c r="C33" s="100" t="str">
        <f>IFERROR(VLOOKUP(Tabela18[[#This Row],[Produto]],produtos,3,0),"")</f>
        <v/>
      </c>
      <c r="D33" s="101" t="str">
        <f>IFERROR(Tabela18[[#This Row],[preço unitário]]*Tabela18[[#This Row],[Qtd]],"")</f>
        <v/>
      </c>
      <c r="F33" s="144"/>
      <c r="G33" s="98"/>
      <c r="H33" s="151" t="str">
        <f>IFERROR(VLOOKUP(Tabela31[[#This Row],[Produto]],produtos,5,0),"")</f>
        <v/>
      </c>
      <c r="I33" s="152" t="str">
        <f>IFERROR(Tabela31[[#This Row],[preço unitário]]*Tabela31[[#This Row],[Qtd]],"")</f>
        <v/>
      </c>
      <c r="K33" s="90"/>
      <c r="L33" s="90"/>
      <c r="M33" s="90"/>
    </row>
    <row r="34" spans="1:13" s="88" customFormat="1" x14ac:dyDescent="0.3">
      <c r="A34" s="98"/>
      <c r="B34" s="99"/>
      <c r="C34" s="100" t="str">
        <f>IFERROR(VLOOKUP(Tabela18[[#This Row],[Produto]],produtos,3,0),"")</f>
        <v/>
      </c>
      <c r="D34" s="101" t="str">
        <f>IFERROR(Tabela18[[#This Row],[preço unitário]]*Tabela18[[#This Row],[Qtd]],"")</f>
        <v/>
      </c>
      <c r="F34" s="98"/>
      <c r="G34" s="98"/>
      <c r="H34" s="151" t="str">
        <f>IFERROR(VLOOKUP(Tabela31[[#This Row],[Produto]],produtos,5,0),"")</f>
        <v/>
      </c>
      <c r="I34" s="152" t="str">
        <f>IFERROR(Tabela31[[#This Row],[preço unitário]]*Tabela31[[#This Row],[Qtd]],"")</f>
        <v/>
      </c>
      <c r="K34" s="90"/>
      <c r="L34" s="90"/>
      <c r="M34" s="90"/>
    </row>
    <row r="35" spans="1:13" s="88" customFormat="1" x14ac:dyDescent="0.3">
      <c r="A35" s="98"/>
      <c r="B35" s="99"/>
      <c r="C35" s="100" t="str">
        <f>IFERROR(VLOOKUP(Tabela18[[#This Row],[Produto]],produtos,3,0),"")</f>
        <v/>
      </c>
      <c r="D35" s="101" t="str">
        <f>IFERROR(Tabela18[[#This Row],[preço unitário]]*Tabela18[[#This Row],[Qtd]],"")</f>
        <v/>
      </c>
      <c r="F35" s="98"/>
      <c r="G35" s="98"/>
      <c r="H35" s="151" t="str">
        <f>IFERROR(VLOOKUP(Tabela31[[#This Row],[Produto]],produtos,5,0),"")</f>
        <v/>
      </c>
      <c r="I35" s="152" t="str">
        <f>IFERROR(Tabela31[[#This Row],[preço unitário]]*Tabela31[[#This Row],[Qtd]],"")</f>
        <v/>
      </c>
      <c r="K35" s="90"/>
      <c r="L35" s="90"/>
      <c r="M35" s="90"/>
    </row>
    <row r="36" spans="1:13" s="88" customFormat="1" x14ac:dyDescent="0.3">
      <c r="A36" s="98"/>
      <c r="B36" s="99"/>
      <c r="C36" s="100" t="str">
        <f>IFERROR(VLOOKUP(Tabela18[[#This Row],[Produto]],produtos,3,0),"")</f>
        <v/>
      </c>
      <c r="D36" s="101" t="str">
        <f>IFERROR(Tabela18[[#This Row],[preço unitário]]*Tabela18[[#This Row],[Qtd]],"")</f>
        <v/>
      </c>
      <c r="F36" s="98"/>
      <c r="G36" s="98"/>
      <c r="H36" s="151" t="str">
        <f>IFERROR(VLOOKUP(Tabela31[[#This Row],[Produto]],produtos,5,0),"")</f>
        <v/>
      </c>
      <c r="I36" s="152" t="str">
        <f>IFERROR(Tabela31[[#This Row],[preço unitário]]*Tabela31[[#This Row],[Qtd]],"")</f>
        <v/>
      </c>
      <c r="K36" s="90"/>
      <c r="L36" s="90"/>
      <c r="M36" s="90"/>
    </row>
    <row r="37" spans="1:13" s="88" customFormat="1" x14ac:dyDescent="0.3">
      <c r="A37" s="98"/>
      <c r="B37" s="99"/>
      <c r="C37" s="100" t="str">
        <f>IFERROR(VLOOKUP(Tabela18[[#This Row],[Produto]],produtos,3,0),"")</f>
        <v/>
      </c>
      <c r="D37" s="101" t="str">
        <f>IFERROR(Tabela18[[#This Row],[preço unitário]]*Tabela18[[#This Row],[Qtd]],"")</f>
        <v/>
      </c>
      <c r="F37" s="98"/>
      <c r="G37" s="98"/>
      <c r="H37" s="151" t="str">
        <f>IFERROR(VLOOKUP(Tabela31[[#This Row],[Produto]],produtos,5,0),"")</f>
        <v/>
      </c>
      <c r="I37" s="152" t="str">
        <f>IFERROR(Tabela31[[#This Row],[preço unitário]]*Tabela31[[#This Row],[Qtd]],"")</f>
        <v/>
      </c>
      <c r="K37" s="90"/>
      <c r="L37" s="90"/>
      <c r="M37" s="90"/>
    </row>
    <row r="38" spans="1:13" s="88" customFormat="1" x14ac:dyDescent="0.3">
      <c r="A38" s="98"/>
      <c r="B38" s="99"/>
      <c r="C38" s="100" t="str">
        <f>IFERROR(VLOOKUP(Tabela18[[#This Row],[Produto]],produtos,3,0),"")</f>
        <v/>
      </c>
      <c r="D38" s="101" t="str">
        <f>IFERROR(Tabela18[[#This Row],[preço unitário]]*Tabela18[[#This Row],[Qtd]],"")</f>
        <v/>
      </c>
      <c r="F38" s="98"/>
      <c r="G38" s="98"/>
      <c r="H38" s="151" t="str">
        <f>IFERROR(VLOOKUP(Tabela31[[#This Row],[Produto]],produtos,5,0),"")</f>
        <v/>
      </c>
      <c r="I38" s="152" t="str">
        <f>IFERROR(Tabela31[[#This Row],[preço unitário]]*Tabela31[[#This Row],[Qtd]],"")</f>
        <v/>
      </c>
      <c r="K38" s="90"/>
      <c r="L38" s="90"/>
      <c r="M38" s="90"/>
    </row>
    <row r="39" spans="1:13" s="88" customFormat="1" x14ac:dyDescent="0.3">
      <c r="A39" s="98"/>
      <c r="B39" s="99"/>
      <c r="C39" s="100" t="str">
        <f>IFERROR(VLOOKUP(Tabela18[[#This Row],[Produto]],produtos,3,0),"")</f>
        <v/>
      </c>
      <c r="D39" s="101" t="str">
        <f>IFERROR(Tabela18[[#This Row],[preço unitário]]*Tabela18[[#This Row],[Qtd]],"")</f>
        <v/>
      </c>
      <c r="F39" s="98"/>
      <c r="G39" s="98"/>
      <c r="H39" s="151" t="str">
        <f>IFERROR(VLOOKUP(Tabela31[[#This Row],[Produto]],produtos,5,0),"")</f>
        <v/>
      </c>
      <c r="I39" s="152" t="str">
        <f>IFERROR(Tabela31[[#This Row],[preço unitário]]*Tabela31[[#This Row],[Qtd]],"")</f>
        <v/>
      </c>
      <c r="K39" s="90"/>
      <c r="L39" s="90"/>
      <c r="M39" s="90"/>
    </row>
    <row r="40" spans="1:13" s="88" customFormat="1" x14ac:dyDescent="0.3">
      <c r="A40" s="98"/>
      <c r="B40" s="99"/>
      <c r="C40" s="100" t="str">
        <f>IFERROR(VLOOKUP(Tabela18[[#This Row],[Produto]],produtos,3,0),"")</f>
        <v/>
      </c>
      <c r="D40" s="101" t="str">
        <f>IFERROR(Tabela18[[#This Row],[preço unitário]]*Tabela18[[#This Row],[Qtd]],"")</f>
        <v/>
      </c>
      <c r="E40" s="90"/>
      <c r="F40" s="98"/>
      <c r="G40" s="98"/>
      <c r="H40" s="151" t="str">
        <f>IFERROR(VLOOKUP(Tabela31[[#This Row],[Produto]],produtos,5,0),"")</f>
        <v/>
      </c>
      <c r="I40" s="152" t="str">
        <f>IFERROR(Tabela31[[#This Row],[preço unitário]]*Tabela31[[#This Row],[Qtd]],"")</f>
        <v/>
      </c>
      <c r="J40" s="90"/>
      <c r="K40" s="90"/>
      <c r="L40" s="90"/>
      <c r="M40" s="90"/>
    </row>
    <row r="41" spans="1:13" s="88" customFormat="1" x14ac:dyDescent="0.3">
      <c r="A41" s="98"/>
      <c r="B41" s="99"/>
      <c r="C41" s="100" t="str">
        <f>IFERROR(VLOOKUP(Tabela18[[#This Row],[Produto]],produtos,3,0),"")</f>
        <v/>
      </c>
      <c r="D41" s="101" t="str">
        <f>IFERROR(Tabela18[[#This Row],[preço unitário]]*Tabela18[[#This Row],[Qtd]],"")</f>
        <v/>
      </c>
      <c r="E41" s="90"/>
      <c r="F41" s="98"/>
      <c r="G41" s="98"/>
      <c r="H41" s="151" t="str">
        <f>IFERROR(VLOOKUP(Tabela31[[#This Row],[Produto]],produtos,5,0),"")</f>
        <v/>
      </c>
      <c r="I41" s="152" t="str">
        <f>IFERROR(Tabela31[[#This Row],[preço unitário]]*Tabela31[[#This Row],[Qtd]],"")</f>
        <v/>
      </c>
      <c r="J41" s="90"/>
      <c r="K41" s="90"/>
      <c r="L41" s="90"/>
      <c r="M41" s="90"/>
    </row>
    <row r="42" spans="1:13" s="88" customFormat="1" x14ac:dyDescent="0.3">
      <c r="A42" s="98"/>
      <c r="B42" s="99"/>
      <c r="C42" s="100" t="str">
        <f>IFERROR(VLOOKUP(Tabela18[[#This Row],[Produto]],produtos,3,0),"")</f>
        <v/>
      </c>
      <c r="D42" s="101" t="str">
        <f>IFERROR(Tabela18[[#This Row],[preço unitário]]*Tabela18[[#This Row],[Qtd]],"")</f>
        <v/>
      </c>
      <c r="E42" s="90"/>
      <c r="F42" s="98"/>
      <c r="G42" s="98"/>
      <c r="H42" s="151" t="str">
        <f>IFERROR(VLOOKUP(Tabela31[[#This Row],[Produto]],produtos,5,0),"")</f>
        <v/>
      </c>
      <c r="I42" s="152" t="str">
        <f>IFERROR(Tabela31[[#This Row],[preço unitário]]*Tabela31[[#This Row],[Qtd]],"")</f>
        <v/>
      </c>
      <c r="J42" s="90"/>
      <c r="K42" s="90"/>
      <c r="L42" s="90"/>
      <c r="M42" s="90"/>
    </row>
    <row r="43" spans="1:13" s="88" customFormat="1" x14ac:dyDescent="0.3">
      <c r="A43" s="98"/>
      <c r="B43" s="99"/>
      <c r="C43" s="100" t="str">
        <f>IFERROR(VLOOKUP(Tabela18[[#This Row],[Produto]],produtos,3,0),"")</f>
        <v/>
      </c>
      <c r="D43" s="101" t="str">
        <f>IFERROR(Tabela18[[#This Row],[preço unitário]]*Tabela18[[#This Row],[Qtd]],"")</f>
        <v/>
      </c>
      <c r="E43" s="90"/>
      <c r="F43" s="98"/>
      <c r="G43" s="98"/>
      <c r="H43" s="151" t="str">
        <f>IFERROR(VLOOKUP(Tabela31[[#This Row],[Produto]],produtos,5,0),"")</f>
        <v/>
      </c>
      <c r="I43" s="152" t="str">
        <f>IFERROR(Tabela31[[#This Row],[preço unitário]]*Tabela31[[#This Row],[Qtd]],"")</f>
        <v/>
      </c>
      <c r="J43" s="90"/>
      <c r="K43" s="90"/>
      <c r="L43" s="90"/>
      <c r="M43" s="90"/>
    </row>
    <row r="44" spans="1:13" s="88" customFormat="1" x14ac:dyDescent="0.3">
      <c r="A44" s="98"/>
      <c r="B44" s="99"/>
      <c r="C44" s="100" t="str">
        <f>IFERROR(VLOOKUP(Tabela18[[#This Row],[Produto]],produtos,3,0),"")</f>
        <v/>
      </c>
      <c r="D44" s="101" t="str">
        <f>IFERROR(Tabela18[[#This Row],[preço unitário]]*Tabela18[[#This Row],[Qtd]],"")</f>
        <v/>
      </c>
      <c r="E44" s="90"/>
      <c r="F44" s="98"/>
      <c r="G44" s="98"/>
      <c r="H44" s="151" t="str">
        <f>IFERROR(VLOOKUP(Tabela31[[#This Row],[Produto]],produtos,5,0),"")</f>
        <v/>
      </c>
      <c r="I44" s="152" t="str">
        <f>IFERROR(Tabela31[[#This Row],[preço unitário]]*Tabela31[[#This Row],[Qtd]],"")</f>
        <v/>
      </c>
      <c r="J44" s="90"/>
      <c r="K44" s="90"/>
      <c r="L44" s="90"/>
      <c r="M44" s="90"/>
    </row>
    <row r="45" spans="1:13" s="88" customFormat="1" x14ac:dyDescent="0.3">
      <c r="A45" s="98"/>
      <c r="B45" s="99"/>
      <c r="C45" s="100" t="str">
        <f>IFERROR(VLOOKUP(Tabela18[[#This Row],[Produto]],produtos,3,0),"")</f>
        <v/>
      </c>
      <c r="D45" s="101" t="str">
        <f>IFERROR(Tabela18[[#This Row],[preço unitário]]*Tabela18[[#This Row],[Qtd]],"")</f>
        <v/>
      </c>
      <c r="E45" s="90"/>
      <c r="F45" s="98"/>
      <c r="G45" s="98"/>
      <c r="H45" s="151" t="str">
        <f>IFERROR(VLOOKUP(Tabela31[[#This Row],[Produto]],produtos,5,0),"")</f>
        <v/>
      </c>
      <c r="I45" s="152" t="str">
        <f>IFERROR(Tabela31[[#This Row],[preço unitário]]*Tabela31[[#This Row],[Qtd]],"")</f>
        <v/>
      </c>
      <c r="J45" s="90"/>
      <c r="K45" s="90"/>
      <c r="L45" s="90"/>
      <c r="M45" s="90"/>
    </row>
    <row r="46" spans="1:13" s="88" customFormat="1" x14ac:dyDescent="0.3">
      <c r="A46" s="98"/>
      <c r="B46" s="99"/>
      <c r="C46" s="100" t="str">
        <f>IFERROR(VLOOKUP(Tabela18[[#This Row],[Produto]],produtos,3,0),"")</f>
        <v/>
      </c>
      <c r="D46" s="101" t="str">
        <f>IFERROR(Tabela18[[#This Row],[preço unitário]]*Tabela18[[#This Row],[Qtd]],"")</f>
        <v/>
      </c>
      <c r="E46" s="90"/>
      <c r="F46" s="98"/>
      <c r="G46" s="98"/>
      <c r="H46" s="151" t="str">
        <f>IFERROR(VLOOKUP(Tabela31[[#This Row],[Produto]],produtos,5,0),"")</f>
        <v/>
      </c>
      <c r="I46" s="152" t="str">
        <f>IFERROR(Tabela31[[#This Row],[preço unitário]]*Tabela31[[#This Row],[Qtd]],"")</f>
        <v/>
      </c>
      <c r="J46" s="90"/>
      <c r="K46" s="90"/>
      <c r="L46" s="90"/>
      <c r="M46" s="90"/>
    </row>
    <row r="47" spans="1:13" s="88" customFormat="1" x14ac:dyDescent="0.3">
      <c r="A47" s="98"/>
      <c r="B47" s="99"/>
      <c r="C47" s="100" t="str">
        <f>IFERROR(VLOOKUP(Tabela18[[#This Row],[Produto]],produtos,3,0),"")</f>
        <v/>
      </c>
      <c r="D47" s="101" t="str">
        <f>IFERROR(Tabela18[[#This Row],[preço unitário]]*Tabela18[[#This Row],[Qtd]],"")</f>
        <v/>
      </c>
      <c r="E47" s="90"/>
      <c r="F47" s="98"/>
      <c r="G47" s="98"/>
      <c r="H47" s="151" t="str">
        <f>IFERROR(VLOOKUP(Tabela31[[#This Row],[Produto]],produtos,5,0),"")</f>
        <v/>
      </c>
      <c r="I47" s="152" t="str">
        <f>IFERROR(Tabela31[[#This Row],[preço unitário]]*Tabela31[[#This Row],[Qtd]],"")</f>
        <v/>
      </c>
      <c r="J47" s="90"/>
      <c r="K47" s="90"/>
      <c r="L47" s="90"/>
      <c r="M47" s="90"/>
    </row>
    <row r="48" spans="1:13" s="88" customFormat="1" x14ac:dyDescent="0.3">
      <c r="A48" s="98"/>
      <c r="B48" s="99"/>
      <c r="C48" s="100" t="str">
        <f>IFERROR(VLOOKUP(Tabela18[[#This Row],[Produto]],produtos,3,0),"")</f>
        <v/>
      </c>
      <c r="D48" s="101" t="str">
        <f>IFERROR(Tabela18[[#This Row],[preço unitário]]*Tabela18[[#This Row],[Qtd]],"")</f>
        <v/>
      </c>
      <c r="E48" s="90"/>
      <c r="F48" s="98"/>
      <c r="G48" s="98"/>
      <c r="H48" s="151" t="str">
        <f>IFERROR(VLOOKUP(Tabela31[[#This Row],[Produto]],produtos,5,0),"")</f>
        <v/>
      </c>
      <c r="I48" s="152" t="str">
        <f>IFERROR(Tabela31[[#This Row],[preço unitário]]*Tabela31[[#This Row],[Qtd]],"")</f>
        <v/>
      </c>
      <c r="J48" s="90"/>
      <c r="K48" s="90"/>
      <c r="L48" s="90"/>
      <c r="M48" s="90"/>
    </row>
    <row r="49" spans="1:13" s="88" customFormat="1" x14ac:dyDescent="0.3">
      <c r="A49" s="98"/>
      <c r="B49" s="99"/>
      <c r="C49" s="100" t="str">
        <f>IFERROR(VLOOKUP(Tabela18[[#This Row],[Produto]],produtos,3,0),"")</f>
        <v/>
      </c>
      <c r="D49" s="101" t="str">
        <f>IFERROR(Tabela18[[#This Row],[preço unitário]]*Tabela18[[#This Row],[Qtd]],"")</f>
        <v/>
      </c>
      <c r="E49" s="90"/>
      <c r="F49" s="98"/>
      <c r="G49" s="98"/>
      <c r="H49" s="151" t="str">
        <f>IFERROR(VLOOKUP(Tabela31[[#This Row],[Produto]],produtos,5,0),"")</f>
        <v/>
      </c>
      <c r="I49" s="152" t="str">
        <f>IFERROR(Tabela31[[#This Row],[preço unitário]]*Tabela31[[#This Row],[Qtd]],"")</f>
        <v/>
      </c>
      <c r="J49" s="90"/>
      <c r="K49" s="90"/>
      <c r="L49" s="90"/>
      <c r="M49" s="90"/>
    </row>
    <row r="50" spans="1:13" s="88" customFormat="1" x14ac:dyDescent="0.3">
      <c r="A50" s="98"/>
      <c r="B50" s="99"/>
      <c r="C50" s="100" t="str">
        <f>IFERROR(VLOOKUP(Tabela18[[#This Row],[Produto]],produtos,3,0),"")</f>
        <v/>
      </c>
      <c r="D50" s="101" t="str">
        <f>IFERROR(Tabela18[[#This Row],[preço unitário]]*Tabela18[[#This Row],[Qtd]],"")</f>
        <v/>
      </c>
      <c r="E50" s="90"/>
      <c r="F50" s="98"/>
      <c r="G50" s="98"/>
      <c r="H50" s="151" t="str">
        <f>IFERROR(VLOOKUP(Tabela31[[#This Row],[Produto]],produtos,5,0),"")</f>
        <v/>
      </c>
      <c r="I50" s="152" t="str">
        <f>IFERROR(Tabela31[[#This Row],[preço unitário]]*Tabela31[[#This Row],[Qtd]],"")</f>
        <v/>
      </c>
      <c r="J50" s="90"/>
      <c r="K50" s="90"/>
      <c r="L50" s="90"/>
      <c r="M50" s="90"/>
    </row>
    <row r="51" spans="1:13" s="88" customFormat="1" x14ac:dyDescent="0.3">
      <c r="A51" s="98"/>
      <c r="B51" s="99"/>
      <c r="C51" s="100" t="str">
        <f>IFERROR(VLOOKUP(Tabela18[[#This Row],[Produto]],produtos,3,0),"")</f>
        <v/>
      </c>
      <c r="D51" s="101" t="str">
        <f>IFERROR(Tabela18[[#This Row],[preço unitário]]*Tabela18[[#This Row],[Qtd]],"")</f>
        <v/>
      </c>
      <c r="E51" s="90"/>
      <c r="F51" s="98"/>
      <c r="G51" s="98"/>
      <c r="H51" s="151" t="str">
        <f>IFERROR(VLOOKUP(Tabela31[[#This Row],[Produto]],produtos,5,0),"")</f>
        <v/>
      </c>
      <c r="I51" s="152" t="str">
        <f>IFERROR(Tabela31[[#This Row],[preço unitário]]*Tabela31[[#This Row],[Qtd]],"")</f>
        <v/>
      </c>
      <c r="J51" s="90"/>
      <c r="K51" s="90"/>
      <c r="L51" s="90"/>
      <c r="M51" s="90"/>
    </row>
    <row r="52" spans="1:13" s="88" customFormat="1" x14ac:dyDescent="0.3">
      <c r="A52" s="98"/>
      <c r="B52" s="99"/>
      <c r="C52" s="100" t="str">
        <f>IFERROR(VLOOKUP(Tabela18[[#This Row],[Produto]],produtos,3,0),"")</f>
        <v/>
      </c>
      <c r="D52" s="101" t="str">
        <f>IFERROR(Tabela18[[#This Row],[preço unitário]]*Tabela18[[#This Row],[Qtd]],"")</f>
        <v/>
      </c>
      <c r="E52" s="90"/>
      <c r="F52" s="98"/>
      <c r="G52" s="98"/>
      <c r="H52" s="151" t="str">
        <f>IFERROR(VLOOKUP(Tabela31[[#This Row],[Produto]],produtos,5,0),"")</f>
        <v/>
      </c>
      <c r="I52" s="152" t="str">
        <f>IFERROR(Tabela31[[#This Row],[preço unitário]]*Tabela31[[#This Row],[Qtd]],"")</f>
        <v/>
      </c>
      <c r="J52" s="90"/>
      <c r="K52" s="90"/>
      <c r="L52" s="90"/>
      <c r="M52" s="90"/>
    </row>
    <row r="53" spans="1:13" s="88" customFormat="1" x14ac:dyDescent="0.3">
      <c r="A53" s="98"/>
      <c r="B53" s="99"/>
      <c r="C53" s="100" t="str">
        <f>IFERROR(VLOOKUP(Tabela18[[#This Row],[Produto]],produtos,3,0),"")</f>
        <v/>
      </c>
      <c r="D53" s="101" t="str">
        <f>IFERROR(Tabela18[[#This Row],[preço unitário]]*Tabela18[[#This Row],[Qtd]],"")</f>
        <v/>
      </c>
      <c r="E53" s="90"/>
      <c r="F53" s="98"/>
      <c r="G53" s="98"/>
      <c r="H53" s="151" t="str">
        <f>IFERROR(VLOOKUP(Tabela31[[#This Row],[Produto]],produtos,5,0),"")</f>
        <v/>
      </c>
      <c r="I53" s="152" t="str">
        <f>IFERROR(Tabela31[[#This Row],[preço unitário]]*Tabela31[[#This Row],[Qtd]],"")</f>
        <v/>
      </c>
      <c r="J53" s="90"/>
      <c r="K53" s="90"/>
      <c r="L53" s="90"/>
      <c r="M53" s="90"/>
    </row>
    <row r="54" spans="1:13" s="88" customFormat="1" x14ac:dyDescent="0.3">
      <c r="A54" s="98"/>
      <c r="B54" s="99"/>
      <c r="C54" s="100" t="str">
        <f>IFERROR(VLOOKUP(Tabela18[[#This Row],[Produto]],produtos,3,0),"")</f>
        <v/>
      </c>
      <c r="D54" s="101" t="str">
        <f>IFERROR(Tabela18[[#This Row],[preço unitário]]*Tabela18[[#This Row],[Qtd]],"")</f>
        <v/>
      </c>
      <c r="E54" s="90"/>
      <c r="F54" s="98"/>
      <c r="G54" s="98"/>
      <c r="H54" s="151" t="str">
        <f>IFERROR(VLOOKUP(Tabela31[[#This Row],[Produto]],produtos,5,0),"")</f>
        <v/>
      </c>
      <c r="I54" s="152" t="str">
        <f>IFERROR(Tabela31[[#This Row],[preço unitário]]*Tabela31[[#This Row],[Qtd]],"")</f>
        <v/>
      </c>
      <c r="J54" s="90"/>
      <c r="K54" s="90"/>
      <c r="L54" s="90"/>
      <c r="M54" s="90"/>
    </row>
    <row r="55" spans="1:13" s="88" customFormat="1" x14ac:dyDescent="0.3">
      <c r="A55" s="98"/>
      <c r="B55" s="99"/>
      <c r="C55" s="100" t="str">
        <f>IFERROR(VLOOKUP(Tabela18[[#This Row],[Produto]],produtos,3,0),"")</f>
        <v/>
      </c>
      <c r="D55" s="101" t="str">
        <f>IFERROR(Tabela18[[#This Row],[preço unitário]]*Tabela18[[#This Row],[Qtd]],"")</f>
        <v/>
      </c>
      <c r="E55" s="90"/>
      <c r="F55" s="98"/>
      <c r="G55" s="98"/>
      <c r="H55" s="151" t="str">
        <f>IFERROR(VLOOKUP(Tabela31[[#This Row],[Produto]],produtos,5,0),"")</f>
        <v/>
      </c>
      <c r="I55" s="152" t="str">
        <f>IFERROR(Tabela31[[#This Row],[preço unitário]]*Tabela31[[#This Row],[Qtd]],"")</f>
        <v/>
      </c>
      <c r="J55" s="90"/>
      <c r="K55" s="90"/>
      <c r="L55" s="90"/>
      <c r="M55" s="90"/>
    </row>
    <row r="56" spans="1:13" s="88" customFormat="1" x14ac:dyDescent="0.3">
      <c r="A56" s="98"/>
      <c r="B56" s="99"/>
      <c r="C56" s="100" t="str">
        <f>IFERROR(VLOOKUP(Tabela18[[#This Row],[Produto]],produtos,3,0),"")</f>
        <v/>
      </c>
      <c r="D56" s="101" t="str">
        <f>IFERROR(Tabela18[[#This Row],[preço unitário]]*Tabela18[[#This Row],[Qtd]],"")</f>
        <v/>
      </c>
      <c r="E56" s="90"/>
      <c r="F56" s="98"/>
      <c r="G56" s="98"/>
      <c r="H56" s="151" t="str">
        <f>IFERROR(VLOOKUP(Tabela31[[#This Row],[Produto]],produtos,5,0),"")</f>
        <v/>
      </c>
      <c r="I56" s="152" t="str">
        <f>IFERROR(Tabela31[[#This Row],[preço unitário]]*Tabela31[[#This Row],[Qtd]],"")</f>
        <v/>
      </c>
      <c r="J56" s="90"/>
      <c r="K56" s="90"/>
      <c r="L56" s="90"/>
      <c r="M56" s="90"/>
    </row>
    <row r="57" spans="1:13" s="88" customFormat="1" x14ac:dyDescent="0.3">
      <c r="A57" s="98"/>
      <c r="B57" s="99"/>
      <c r="C57" s="100" t="str">
        <f>IFERROR(VLOOKUP(Tabela18[[#This Row],[Produto]],produtos,3,0),"")</f>
        <v/>
      </c>
      <c r="D57" s="101" t="str">
        <f>IFERROR(Tabela18[[#This Row],[preço unitário]]*Tabela18[[#This Row],[Qtd]],"")</f>
        <v/>
      </c>
      <c r="E57" s="90"/>
      <c r="F57" s="98"/>
      <c r="G57" s="98"/>
      <c r="H57" s="151" t="str">
        <f>IFERROR(VLOOKUP(Tabela31[[#This Row],[Produto]],produtos,5,0),"")</f>
        <v/>
      </c>
      <c r="I57" s="152" t="str">
        <f>IFERROR(Tabela31[[#This Row],[preço unitário]]*Tabela31[[#This Row],[Qtd]],"")</f>
        <v/>
      </c>
      <c r="J57" s="90"/>
      <c r="K57" s="90"/>
      <c r="L57" s="90"/>
      <c r="M57" s="90"/>
    </row>
    <row r="58" spans="1:13" s="88" customFormat="1" x14ac:dyDescent="0.3">
      <c r="A58" s="98"/>
      <c r="B58" s="99"/>
      <c r="C58" s="100" t="str">
        <f>IFERROR(VLOOKUP(Tabela18[[#This Row],[Produto]],produtos,3,0),"")</f>
        <v/>
      </c>
      <c r="D58" s="101" t="str">
        <f>IFERROR(Tabela18[[#This Row],[preço unitário]]*Tabela18[[#This Row],[Qtd]],"")</f>
        <v/>
      </c>
      <c r="E58" s="90"/>
      <c r="F58" s="98"/>
      <c r="G58" s="98"/>
      <c r="H58" s="151" t="str">
        <f>IFERROR(VLOOKUP(Tabela31[[#This Row],[Produto]],produtos,5,0),"")</f>
        <v/>
      </c>
      <c r="I58" s="152" t="str">
        <f>IFERROR(Tabela31[[#This Row],[preço unitário]]*Tabela31[[#This Row],[Qtd]],"")</f>
        <v/>
      </c>
      <c r="J58" s="90"/>
      <c r="K58" s="90"/>
      <c r="L58" s="90"/>
      <c r="M58" s="90"/>
    </row>
    <row r="59" spans="1:13" s="88" customFormat="1" x14ac:dyDescent="0.3">
      <c r="A59" s="98"/>
      <c r="B59" s="99"/>
      <c r="C59" s="100" t="str">
        <f>IFERROR(VLOOKUP(Tabela18[[#This Row],[Produto]],produtos,3,0),"")</f>
        <v/>
      </c>
      <c r="D59" s="101" t="str">
        <f>IFERROR(Tabela18[[#This Row],[preço unitário]]*Tabela18[[#This Row],[Qtd]],"")</f>
        <v/>
      </c>
      <c r="E59" s="90"/>
      <c r="F59" s="98"/>
      <c r="G59" s="98"/>
      <c r="H59" s="151" t="str">
        <f>IFERROR(VLOOKUP(Tabela31[[#This Row],[Produto]],produtos,5,0),"")</f>
        <v/>
      </c>
      <c r="I59" s="152" t="str">
        <f>IFERROR(Tabela31[[#This Row],[preço unitário]]*Tabela31[[#This Row],[Qtd]],"")</f>
        <v/>
      </c>
      <c r="J59" s="90"/>
      <c r="K59" s="90"/>
      <c r="L59" s="90"/>
      <c r="M59" s="90"/>
    </row>
    <row r="60" spans="1:13" s="88" customFormat="1" x14ac:dyDescent="0.3">
      <c r="A60" s="98"/>
      <c r="B60" s="99"/>
      <c r="C60" s="100" t="str">
        <f>IFERROR(VLOOKUP(Tabela18[[#This Row],[Produto]],produtos,3,0),"")</f>
        <v/>
      </c>
      <c r="D60" s="101" t="str">
        <f>IFERROR(Tabela18[[#This Row],[preço unitário]]*Tabela18[[#This Row],[Qtd]],"")</f>
        <v/>
      </c>
      <c r="E60" s="90"/>
      <c r="F60" s="98"/>
      <c r="G60" s="98"/>
      <c r="H60" s="151" t="str">
        <f>IFERROR(VLOOKUP(Tabela31[[#This Row],[Produto]],produtos,5,0),"")</f>
        <v/>
      </c>
      <c r="I60" s="152" t="str">
        <f>IFERROR(Tabela31[[#This Row],[preço unitário]]*Tabela31[[#This Row],[Qtd]],"")</f>
        <v/>
      </c>
      <c r="J60" s="90"/>
      <c r="K60" s="90"/>
      <c r="L60" s="90"/>
      <c r="M60" s="90"/>
    </row>
    <row r="61" spans="1:13" s="88" customFormat="1" x14ac:dyDescent="0.3">
      <c r="A61" s="98"/>
      <c r="B61" s="99"/>
      <c r="C61" s="100" t="str">
        <f>IFERROR(VLOOKUP(Tabela18[[#This Row],[Produto]],produtos,3,0),"")</f>
        <v/>
      </c>
      <c r="D61" s="101" t="str">
        <f>IFERROR(Tabela18[[#This Row],[preço unitário]]*Tabela18[[#This Row],[Qtd]],"")</f>
        <v/>
      </c>
      <c r="E61" s="90"/>
      <c r="F61" s="98"/>
      <c r="G61" s="98"/>
      <c r="H61" s="151" t="str">
        <f>IFERROR(VLOOKUP(Tabela31[[#This Row],[Produto]],produtos,5,0),"")</f>
        <v/>
      </c>
      <c r="I61" s="152" t="str">
        <f>IFERROR(Tabela31[[#This Row],[preço unitário]]*Tabela31[[#This Row],[Qtd]],"")</f>
        <v/>
      </c>
      <c r="J61" s="90"/>
      <c r="K61" s="90"/>
      <c r="L61" s="90"/>
      <c r="M61" s="90"/>
    </row>
    <row r="62" spans="1:13" s="88" customFormat="1" x14ac:dyDescent="0.3">
      <c r="A62" s="98"/>
      <c r="B62" s="99"/>
      <c r="C62" s="100" t="str">
        <f>IFERROR(VLOOKUP(Tabela18[[#This Row],[Produto]],produtos,3,0),"")</f>
        <v/>
      </c>
      <c r="D62" s="101" t="str">
        <f>IFERROR(Tabela18[[#This Row],[preço unitário]]*Tabela18[[#This Row],[Qtd]],"")</f>
        <v/>
      </c>
      <c r="E62" s="90"/>
      <c r="F62" s="98"/>
      <c r="G62" s="98"/>
      <c r="H62" s="151" t="str">
        <f>IFERROR(VLOOKUP(Tabela31[[#This Row],[Produto]],produtos,5,0),"")</f>
        <v/>
      </c>
      <c r="I62" s="152" t="str">
        <f>IFERROR(Tabela31[[#This Row],[preço unitário]]*Tabela31[[#This Row],[Qtd]],"")</f>
        <v/>
      </c>
      <c r="J62" s="90"/>
      <c r="K62" s="90"/>
      <c r="L62" s="90"/>
      <c r="M62" s="90"/>
    </row>
    <row r="63" spans="1:13" s="88" customFormat="1" x14ac:dyDescent="0.3">
      <c r="A63" s="98"/>
      <c r="B63" s="99"/>
      <c r="C63" s="100" t="str">
        <f>IFERROR(VLOOKUP(Tabela18[[#This Row],[Produto]],produtos,3,0),"")</f>
        <v/>
      </c>
      <c r="D63" s="101" t="str">
        <f>IFERROR(Tabela18[[#This Row],[preço unitário]]*Tabela18[[#This Row],[Qtd]],"")</f>
        <v/>
      </c>
      <c r="E63" s="90"/>
      <c r="F63" s="98"/>
      <c r="G63" s="98"/>
      <c r="H63" s="151" t="str">
        <f>IFERROR(VLOOKUP(Tabela31[[#This Row],[Produto]],produtos,5,0),"")</f>
        <v/>
      </c>
      <c r="I63" s="152" t="str">
        <f>IFERROR(Tabela31[[#This Row],[preço unitário]]*Tabela31[[#This Row],[Qtd]],"")</f>
        <v/>
      </c>
      <c r="J63" s="90"/>
      <c r="K63" s="90"/>
      <c r="L63" s="90"/>
      <c r="M63" s="90"/>
    </row>
    <row r="64" spans="1:13" s="88" customFormat="1" x14ac:dyDescent="0.3">
      <c r="A64" s="98"/>
      <c r="B64" s="99"/>
      <c r="C64" s="100" t="str">
        <f>IFERROR(VLOOKUP(Tabela18[[#This Row],[Produto]],produtos,3,0),"")</f>
        <v/>
      </c>
      <c r="D64" s="101" t="str">
        <f>IFERROR(Tabela18[[#This Row],[preço unitário]]*Tabela18[[#This Row],[Qtd]],"")</f>
        <v/>
      </c>
      <c r="E64" s="90"/>
      <c r="F64" s="98"/>
      <c r="G64" s="98"/>
      <c r="H64" s="151" t="str">
        <f>IFERROR(VLOOKUP(Tabela31[[#This Row],[Produto]],produtos,5,0),"")</f>
        <v/>
      </c>
      <c r="I64" s="152" t="str">
        <f>IFERROR(Tabela31[[#This Row],[preço unitário]]*Tabela31[[#This Row],[Qtd]],"")</f>
        <v/>
      </c>
      <c r="J64" s="90"/>
      <c r="K64" s="90"/>
      <c r="L64" s="90"/>
      <c r="M64" s="90"/>
    </row>
    <row r="65" spans="1:13" s="88" customFormat="1" x14ac:dyDescent="0.3">
      <c r="A65" s="98"/>
      <c r="B65" s="99"/>
      <c r="C65" s="100" t="str">
        <f>IFERROR(VLOOKUP(Tabela18[[#This Row],[Produto]],produtos,3,0),"")</f>
        <v/>
      </c>
      <c r="D65" s="101" t="str">
        <f>IFERROR(Tabela18[[#This Row],[preço unitário]]*Tabela18[[#This Row],[Qtd]],"")</f>
        <v/>
      </c>
      <c r="E65" s="90"/>
      <c r="F65" s="98"/>
      <c r="G65" s="98"/>
      <c r="H65" s="151" t="str">
        <f>IFERROR(VLOOKUP(Tabela31[[#This Row],[Produto]],produtos,5,0),"")</f>
        <v/>
      </c>
      <c r="I65" s="152" t="str">
        <f>IFERROR(Tabela31[[#This Row],[preço unitário]]*Tabela31[[#This Row],[Qtd]],"")</f>
        <v/>
      </c>
      <c r="J65" s="90"/>
      <c r="K65" s="90"/>
      <c r="L65" s="90"/>
      <c r="M65" s="90"/>
    </row>
    <row r="66" spans="1:13" s="88" customFormat="1" x14ac:dyDescent="0.3">
      <c r="A66" s="98"/>
      <c r="B66" s="99"/>
      <c r="C66" s="100" t="str">
        <f>IFERROR(VLOOKUP(Tabela18[[#This Row],[Produto]],produtos,3,0),"")</f>
        <v/>
      </c>
      <c r="D66" s="101" t="str">
        <f>IFERROR(Tabela18[[#This Row],[preço unitário]]*Tabela18[[#This Row],[Qtd]],"")</f>
        <v/>
      </c>
      <c r="E66" s="90"/>
      <c r="F66" s="98"/>
      <c r="G66" s="98"/>
      <c r="H66" s="151" t="str">
        <f>IFERROR(VLOOKUP(Tabela31[[#This Row],[Produto]],produtos,5,0),"")</f>
        <v/>
      </c>
      <c r="I66" s="152" t="str">
        <f>IFERROR(Tabela31[[#This Row],[preço unitário]]*Tabela31[[#This Row],[Qtd]],"")</f>
        <v/>
      </c>
      <c r="J66" s="90"/>
      <c r="K66" s="90"/>
      <c r="L66" s="90"/>
      <c r="M66" s="90"/>
    </row>
    <row r="67" spans="1:13" s="88" customFormat="1" x14ac:dyDescent="0.3">
      <c r="A67" s="98"/>
      <c r="B67" s="99"/>
      <c r="C67" s="100" t="str">
        <f>IFERROR(VLOOKUP(Tabela18[[#This Row],[Produto]],produtos,3,0),"")</f>
        <v/>
      </c>
      <c r="D67" s="101" t="str">
        <f>IFERROR(Tabela18[[#This Row],[preço unitário]]*Tabela18[[#This Row],[Qtd]],"")</f>
        <v/>
      </c>
      <c r="E67" s="90"/>
      <c r="F67" s="98"/>
      <c r="G67" s="98"/>
      <c r="H67" s="151" t="str">
        <f>IFERROR(VLOOKUP(Tabela31[[#This Row],[Produto]],produtos,5,0),"")</f>
        <v/>
      </c>
      <c r="I67" s="152" t="str">
        <f>IFERROR(Tabela31[[#This Row],[preço unitário]]*Tabela31[[#This Row],[Qtd]],"")</f>
        <v/>
      </c>
      <c r="J67" s="90"/>
      <c r="K67" s="90"/>
      <c r="L67" s="90"/>
      <c r="M67" s="90"/>
    </row>
    <row r="68" spans="1:13" s="88" customFormat="1" x14ac:dyDescent="0.3">
      <c r="A68" s="98"/>
      <c r="B68" s="99"/>
      <c r="C68" s="100" t="str">
        <f>IFERROR(VLOOKUP(Tabela18[[#This Row],[Produto]],produtos,3,0),"")</f>
        <v/>
      </c>
      <c r="D68" s="101" t="str">
        <f>IFERROR(Tabela18[[#This Row],[preço unitário]]*Tabela18[[#This Row],[Qtd]],"")</f>
        <v/>
      </c>
      <c r="E68" s="90"/>
      <c r="F68" s="98"/>
      <c r="G68" s="98"/>
      <c r="H68" s="151" t="str">
        <f>IFERROR(VLOOKUP(Tabela31[[#This Row],[Produto]],produtos,5,0),"")</f>
        <v/>
      </c>
      <c r="I68" s="152" t="str">
        <f>IFERROR(Tabela31[[#This Row],[preço unitário]]*Tabela31[[#This Row],[Qtd]],"")</f>
        <v/>
      </c>
      <c r="J68" s="90"/>
      <c r="K68" s="90"/>
      <c r="L68" s="90"/>
      <c r="M68" s="90"/>
    </row>
    <row r="69" spans="1:13" s="88" customFormat="1" x14ac:dyDescent="0.3">
      <c r="A69" s="98"/>
      <c r="B69" s="99"/>
      <c r="C69" s="100" t="str">
        <f>IFERROR(VLOOKUP(Tabela18[[#This Row],[Produto]],produtos,3,0),"")</f>
        <v/>
      </c>
      <c r="D69" s="101" t="str">
        <f>IFERROR(Tabela18[[#This Row],[preço unitário]]*Tabela18[[#This Row],[Qtd]],"")</f>
        <v/>
      </c>
      <c r="E69" s="90"/>
      <c r="F69" s="98"/>
      <c r="G69" s="98"/>
      <c r="H69" s="151" t="str">
        <f>IFERROR(VLOOKUP(Tabela31[[#This Row],[Produto]],produtos,5,0),"")</f>
        <v/>
      </c>
      <c r="I69" s="152" t="str">
        <f>IFERROR(Tabela31[[#This Row],[preço unitário]]*Tabela31[[#This Row],[Qtd]],"")</f>
        <v/>
      </c>
      <c r="J69" s="90"/>
      <c r="K69" s="90"/>
      <c r="L69" s="90"/>
      <c r="M69" s="90"/>
    </row>
    <row r="70" spans="1:13" s="88" customFormat="1" x14ac:dyDescent="0.3">
      <c r="A70" s="98"/>
      <c r="B70" s="99"/>
      <c r="C70" s="100" t="str">
        <f>IFERROR(VLOOKUP(Tabela18[[#This Row],[Produto]],produtos,3,0),"")</f>
        <v/>
      </c>
      <c r="D70" s="101" t="str">
        <f>IFERROR(Tabela18[[#This Row],[preço unitário]]*Tabela18[[#This Row],[Qtd]],"")</f>
        <v/>
      </c>
      <c r="E70" s="90"/>
      <c r="F70" s="98"/>
      <c r="G70" s="98"/>
      <c r="H70" s="151" t="str">
        <f>IFERROR(VLOOKUP(Tabela31[[#This Row],[Produto]],produtos,5,0),"")</f>
        <v/>
      </c>
      <c r="I70" s="152" t="str">
        <f>IFERROR(Tabela31[[#This Row],[preço unitário]]*Tabela31[[#This Row],[Qtd]],"")</f>
        <v/>
      </c>
      <c r="J70" s="90"/>
      <c r="K70" s="90"/>
      <c r="L70" s="90"/>
      <c r="M70" s="90"/>
    </row>
    <row r="71" spans="1:13" s="88" customFormat="1" x14ac:dyDescent="0.3">
      <c r="A71" s="98"/>
      <c r="B71" s="99"/>
      <c r="C71" s="100" t="str">
        <f>IFERROR(VLOOKUP(Tabela18[[#This Row],[Produto]],produtos,3,0),"")</f>
        <v/>
      </c>
      <c r="D71" s="101" t="str">
        <f>IFERROR(Tabela18[[#This Row],[preço unitário]]*Tabela18[[#This Row],[Qtd]],"")</f>
        <v/>
      </c>
      <c r="E71" s="90"/>
      <c r="F71" s="98"/>
      <c r="G71" s="98"/>
      <c r="H71" s="151" t="str">
        <f>IFERROR(VLOOKUP(Tabela31[[#This Row],[Produto]],produtos,5,0),"")</f>
        <v/>
      </c>
      <c r="I71" s="152" t="str">
        <f>IFERROR(Tabela31[[#This Row],[preço unitário]]*Tabela31[[#This Row],[Qtd]],"")</f>
        <v/>
      </c>
      <c r="J71" s="90"/>
      <c r="K71" s="90"/>
      <c r="L71" s="90"/>
      <c r="M71" s="90"/>
    </row>
    <row r="72" spans="1:13" s="88" customFormat="1" x14ac:dyDescent="0.3">
      <c r="A72" s="98"/>
      <c r="B72" s="99"/>
      <c r="C72" s="100" t="str">
        <f>IFERROR(VLOOKUP(Tabela18[[#This Row],[Produto]],produtos,3,0),"")</f>
        <v/>
      </c>
      <c r="D72" s="101" t="str">
        <f>IFERROR(Tabela18[[#This Row],[preço unitário]]*Tabela18[[#This Row],[Qtd]],"")</f>
        <v/>
      </c>
      <c r="E72" s="90"/>
      <c r="F72" s="98"/>
      <c r="G72" s="98"/>
      <c r="H72" s="151" t="str">
        <f>IFERROR(VLOOKUP(Tabela31[[#This Row],[Produto]],produtos,5,0),"")</f>
        <v/>
      </c>
      <c r="I72" s="152" t="str">
        <f>IFERROR(Tabela31[[#This Row],[preço unitário]]*Tabela31[[#This Row],[Qtd]],"")</f>
        <v/>
      </c>
      <c r="J72" s="90"/>
      <c r="K72" s="90"/>
      <c r="L72" s="90"/>
      <c r="M72" s="90"/>
    </row>
    <row r="73" spans="1:13" s="88" customFormat="1" x14ac:dyDescent="0.3">
      <c r="A73" s="98"/>
      <c r="B73" s="99"/>
      <c r="C73" s="100" t="str">
        <f>IFERROR(VLOOKUP(Tabela18[[#This Row],[Produto]],produtos,3,0),"")</f>
        <v/>
      </c>
      <c r="D73" s="101" t="str">
        <f>IFERROR(Tabela18[[#This Row],[preço unitário]]*Tabela18[[#This Row],[Qtd]],"")</f>
        <v/>
      </c>
      <c r="E73" s="90"/>
      <c r="F73" s="98"/>
      <c r="G73" s="98"/>
      <c r="H73" s="151" t="str">
        <f>IFERROR(VLOOKUP(Tabela31[[#This Row],[Produto]],produtos,5,0),"")</f>
        <v/>
      </c>
      <c r="I73" s="152" t="str">
        <f>IFERROR(Tabela31[[#This Row],[preço unitário]]*Tabela31[[#This Row],[Qtd]],"")</f>
        <v/>
      </c>
      <c r="J73" s="90"/>
      <c r="K73" s="90"/>
      <c r="L73" s="90"/>
      <c r="M73" s="90"/>
    </row>
    <row r="74" spans="1:13" s="88" customFormat="1" x14ac:dyDescent="0.3">
      <c r="A74" s="98"/>
      <c r="B74" s="99"/>
      <c r="C74" s="100" t="str">
        <f>IFERROR(VLOOKUP(Tabela18[[#This Row],[Produto]],produtos,3,0),"")</f>
        <v/>
      </c>
      <c r="D74" s="101" t="str">
        <f>IFERROR(Tabela18[[#This Row],[preço unitário]]*Tabela18[[#This Row],[Qtd]],"")</f>
        <v/>
      </c>
      <c r="E74" s="90"/>
      <c r="F74" s="98"/>
      <c r="G74" s="98"/>
      <c r="H74" s="151" t="str">
        <f>IFERROR(VLOOKUP(Tabela31[[#This Row],[Produto]],produtos,5,0),"")</f>
        <v/>
      </c>
      <c r="I74" s="152" t="str">
        <f>IFERROR(Tabela31[[#This Row],[preço unitário]]*Tabela31[[#This Row],[Qtd]],"")</f>
        <v/>
      </c>
      <c r="J74" s="90"/>
      <c r="K74" s="90"/>
      <c r="L74" s="90"/>
      <c r="M74" s="90"/>
    </row>
    <row r="75" spans="1:13" s="88" customFormat="1" x14ac:dyDescent="0.3">
      <c r="A75" s="98"/>
      <c r="B75" s="99"/>
      <c r="C75" s="100" t="str">
        <f>IFERROR(VLOOKUP(Tabela18[[#This Row],[Produto]],produtos,3,0),"")</f>
        <v/>
      </c>
      <c r="D75" s="101" t="str">
        <f>IFERROR(Tabela18[[#This Row],[preço unitário]]*Tabela18[[#This Row],[Qtd]],"")</f>
        <v/>
      </c>
      <c r="E75" s="90"/>
      <c r="F75" s="98"/>
      <c r="G75" s="98"/>
      <c r="H75" s="151" t="str">
        <f>IFERROR(VLOOKUP(Tabela31[[#This Row],[Produto]],produtos,5,0),"")</f>
        <v/>
      </c>
      <c r="I75" s="152" t="str">
        <f>IFERROR(Tabela31[[#This Row],[preço unitário]]*Tabela31[[#This Row],[Qtd]],"")</f>
        <v/>
      </c>
      <c r="J75" s="90"/>
      <c r="K75" s="90"/>
      <c r="L75" s="90"/>
      <c r="M75" s="90"/>
    </row>
    <row r="76" spans="1:13" s="88" customFormat="1" x14ac:dyDescent="0.3">
      <c r="A76" s="98"/>
      <c r="B76" s="99"/>
      <c r="C76" s="100" t="str">
        <f>IFERROR(VLOOKUP(Tabela18[[#This Row],[Produto]],produtos,3,0),"")</f>
        <v/>
      </c>
      <c r="D76" s="101" t="str">
        <f>IFERROR(Tabela18[[#This Row],[preço unitário]]*Tabela18[[#This Row],[Qtd]],"")</f>
        <v/>
      </c>
      <c r="E76" s="90"/>
      <c r="F76" s="98"/>
      <c r="G76" s="98"/>
      <c r="H76" s="151" t="str">
        <f>IFERROR(VLOOKUP(Tabela31[[#This Row],[Produto]],produtos,5,0),"")</f>
        <v/>
      </c>
      <c r="I76" s="152" t="str">
        <f>IFERROR(Tabela31[[#This Row],[preço unitário]]*Tabela31[[#This Row],[Qtd]],"")</f>
        <v/>
      </c>
      <c r="J76" s="90"/>
      <c r="K76" s="90"/>
      <c r="L76" s="90"/>
      <c r="M76" s="90"/>
    </row>
    <row r="77" spans="1:13" s="88" customFormat="1" x14ac:dyDescent="0.3">
      <c r="A77" s="98"/>
      <c r="B77" s="99"/>
      <c r="C77" s="100" t="str">
        <f>IFERROR(VLOOKUP(Tabela18[[#This Row],[Produto]],produtos,3,0),"")</f>
        <v/>
      </c>
      <c r="D77" s="101" t="str">
        <f>IFERROR(Tabela18[[#This Row],[preço unitário]]*Tabela18[[#This Row],[Qtd]],"")</f>
        <v/>
      </c>
      <c r="E77" s="90"/>
      <c r="F77" s="98"/>
      <c r="G77" s="98"/>
      <c r="H77" s="151" t="str">
        <f>IFERROR(VLOOKUP(Tabela31[[#This Row],[Produto]],produtos,5,0),"")</f>
        <v/>
      </c>
      <c r="I77" s="152" t="str">
        <f>IFERROR(Tabela31[[#This Row],[preço unitário]]*Tabela31[[#This Row],[Qtd]],"")</f>
        <v/>
      </c>
      <c r="J77" s="90"/>
      <c r="K77" s="90"/>
      <c r="L77" s="90"/>
      <c r="M77" s="90"/>
    </row>
    <row r="78" spans="1:13" s="88" customFormat="1" x14ac:dyDescent="0.3">
      <c r="A78" s="98"/>
      <c r="B78" s="99"/>
      <c r="C78" s="100" t="str">
        <f>IFERROR(VLOOKUP(Tabela18[[#This Row],[Produto]],produtos,3,0),"")</f>
        <v/>
      </c>
      <c r="D78" s="101" t="str">
        <f>IFERROR(Tabela18[[#This Row],[preço unitário]]*Tabela18[[#This Row],[Qtd]],"")</f>
        <v/>
      </c>
      <c r="E78" s="90"/>
      <c r="F78" s="98"/>
      <c r="G78" s="98"/>
      <c r="H78" s="151" t="str">
        <f>IFERROR(VLOOKUP(Tabela31[[#This Row],[Produto]],produtos,5,0),"")</f>
        <v/>
      </c>
      <c r="I78" s="152" t="str">
        <f>IFERROR(Tabela31[[#This Row],[preço unitário]]*Tabela31[[#This Row],[Qtd]],"")</f>
        <v/>
      </c>
      <c r="J78" s="90"/>
      <c r="K78" s="90"/>
      <c r="L78" s="90"/>
      <c r="M78" s="90"/>
    </row>
    <row r="79" spans="1:13" s="88" customFormat="1" x14ac:dyDescent="0.3">
      <c r="A79" s="98"/>
      <c r="B79" s="99"/>
      <c r="C79" s="100" t="str">
        <f>IFERROR(VLOOKUP(Tabela18[[#This Row],[Produto]],produtos,3,0),"")</f>
        <v/>
      </c>
      <c r="D79" s="101" t="str">
        <f>IFERROR(Tabela18[[#This Row],[preço unitário]]*Tabela18[[#This Row],[Qtd]],"")</f>
        <v/>
      </c>
      <c r="E79" s="90"/>
      <c r="F79" s="98"/>
      <c r="G79" s="98"/>
      <c r="H79" s="151" t="str">
        <f>IFERROR(VLOOKUP(Tabela31[[#This Row],[Produto]],produtos,5,0),"")</f>
        <v/>
      </c>
      <c r="I79" s="152" t="str">
        <f>IFERROR(Tabela31[[#This Row],[preço unitário]]*Tabela31[[#This Row],[Qtd]],"")</f>
        <v/>
      </c>
      <c r="J79" s="90"/>
      <c r="K79" s="90"/>
      <c r="L79" s="90"/>
      <c r="M79" s="90"/>
    </row>
    <row r="80" spans="1:13" s="88" customFormat="1" x14ac:dyDescent="0.3">
      <c r="A80" s="98"/>
      <c r="B80" s="99"/>
      <c r="C80" s="100" t="str">
        <f>IFERROR(VLOOKUP(Tabela18[[#This Row],[Produto]],produtos,3,0),"")</f>
        <v/>
      </c>
      <c r="D80" s="101" t="str">
        <f>IFERROR(Tabela18[[#This Row],[preço unitário]]*Tabela18[[#This Row],[Qtd]],"")</f>
        <v/>
      </c>
      <c r="E80" s="90"/>
      <c r="F80" s="98"/>
      <c r="G80" s="98"/>
      <c r="H80" s="151" t="str">
        <f>IFERROR(VLOOKUP(Tabela31[[#This Row],[Produto]],produtos,5,0),"")</f>
        <v/>
      </c>
      <c r="I80" s="152" t="str">
        <f>IFERROR(Tabela31[[#This Row],[preço unitário]]*Tabela31[[#This Row],[Qtd]],"")</f>
        <v/>
      </c>
      <c r="J80" s="90"/>
      <c r="K80" s="90"/>
      <c r="L80" s="90"/>
      <c r="M80" s="90"/>
    </row>
    <row r="81" spans="1:13" s="88" customFormat="1" x14ac:dyDescent="0.3">
      <c r="A81" s="98"/>
      <c r="B81" s="99"/>
      <c r="C81" s="100" t="str">
        <f>IFERROR(VLOOKUP(Tabela18[[#This Row],[Produto]],produtos,3,0),"")</f>
        <v/>
      </c>
      <c r="D81" s="101" t="str">
        <f>IFERROR(Tabela18[[#This Row],[preço unitário]]*Tabela18[[#This Row],[Qtd]],"")</f>
        <v/>
      </c>
      <c r="E81" s="90"/>
      <c r="F81" s="98"/>
      <c r="G81" s="98"/>
      <c r="H81" s="151" t="str">
        <f>IFERROR(VLOOKUP(Tabela31[[#This Row],[Produto]],produtos,5,0),"")</f>
        <v/>
      </c>
      <c r="I81" s="152" t="str">
        <f>IFERROR(Tabela31[[#This Row],[preço unitário]]*Tabela31[[#This Row],[Qtd]],"")</f>
        <v/>
      </c>
      <c r="J81" s="90"/>
      <c r="K81" s="90"/>
      <c r="L81" s="90"/>
      <c r="M81" s="90"/>
    </row>
    <row r="82" spans="1:13" s="88" customFormat="1" x14ac:dyDescent="0.3">
      <c r="A82" s="98"/>
      <c r="B82" s="99"/>
      <c r="C82" s="100" t="str">
        <f>IFERROR(VLOOKUP(Tabela18[[#This Row],[Produto]],produtos,3,0),"")</f>
        <v/>
      </c>
      <c r="D82" s="101" t="str">
        <f>IFERROR(Tabela18[[#This Row],[preço unitário]]*Tabela18[[#This Row],[Qtd]],"")</f>
        <v/>
      </c>
      <c r="E82" s="90"/>
      <c r="F82" s="98"/>
      <c r="G82" s="98"/>
      <c r="H82" s="151" t="str">
        <f>IFERROR(VLOOKUP(Tabela31[[#This Row],[Produto]],produtos,5,0),"")</f>
        <v/>
      </c>
      <c r="I82" s="152" t="str">
        <f>IFERROR(Tabela31[[#This Row],[preço unitário]]*Tabela31[[#This Row],[Qtd]],"")</f>
        <v/>
      </c>
      <c r="J82" s="90"/>
      <c r="K82" s="90"/>
      <c r="L82" s="90"/>
      <c r="M82" s="90"/>
    </row>
    <row r="83" spans="1:13" s="88" customFormat="1" x14ac:dyDescent="0.3">
      <c r="A83" s="98"/>
      <c r="B83" s="99"/>
      <c r="C83" s="100" t="str">
        <f>IFERROR(VLOOKUP(Tabela18[[#This Row],[Produto]],produtos,3,0),"")</f>
        <v/>
      </c>
      <c r="D83" s="101" t="str">
        <f>IFERROR(Tabela18[[#This Row],[preço unitário]]*Tabela18[[#This Row],[Qtd]],"")</f>
        <v/>
      </c>
      <c r="E83" s="90"/>
      <c r="F83" s="98"/>
      <c r="G83" s="98"/>
      <c r="H83" s="151" t="str">
        <f>IFERROR(VLOOKUP(Tabela31[[#This Row],[Produto]],produtos,5,0),"")</f>
        <v/>
      </c>
      <c r="I83" s="152" t="str">
        <f>IFERROR(Tabela31[[#This Row],[preço unitário]]*Tabela31[[#This Row],[Qtd]],"")</f>
        <v/>
      </c>
      <c r="J83" s="90"/>
      <c r="K83" s="90"/>
      <c r="L83" s="90"/>
      <c r="M83" s="90"/>
    </row>
    <row r="84" spans="1:13" s="88" customFormat="1" x14ac:dyDescent="0.3">
      <c r="A84" s="98"/>
      <c r="B84" s="99"/>
      <c r="C84" s="100" t="str">
        <f>IFERROR(VLOOKUP(Tabela18[[#This Row],[Produto]],produtos,3,0),"")</f>
        <v/>
      </c>
      <c r="D84" s="101" t="str">
        <f>IFERROR(Tabela18[[#This Row],[preço unitário]]*Tabela18[[#This Row],[Qtd]],"")</f>
        <v/>
      </c>
      <c r="E84" s="90"/>
      <c r="F84" s="98"/>
      <c r="G84" s="98"/>
      <c r="H84" s="151" t="str">
        <f>IFERROR(VLOOKUP(Tabela31[[#This Row],[Produto]],produtos,5,0),"")</f>
        <v/>
      </c>
      <c r="I84" s="152" t="str">
        <f>IFERROR(Tabela31[[#This Row],[preço unitário]]*Tabela31[[#This Row],[Qtd]],"")</f>
        <v/>
      </c>
      <c r="J84" s="90"/>
      <c r="K84" s="90"/>
      <c r="L84" s="90"/>
      <c r="M84" s="90"/>
    </row>
    <row r="85" spans="1:13" s="88" customFormat="1" x14ac:dyDescent="0.3">
      <c r="A85" s="98"/>
      <c r="B85" s="99"/>
      <c r="C85" s="100" t="str">
        <f>IFERROR(VLOOKUP(Tabela18[[#This Row],[Produto]],produtos,3,0),"")</f>
        <v/>
      </c>
      <c r="D85" s="101" t="str">
        <f>IFERROR(Tabela18[[#This Row],[preço unitário]]*Tabela18[[#This Row],[Qtd]],"")</f>
        <v/>
      </c>
      <c r="E85" s="90"/>
      <c r="F85" s="98"/>
      <c r="G85" s="98"/>
      <c r="H85" s="151" t="str">
        <f>IFERROR(VLOOKUP(Tabela31[[#This Row],[Produto]],produtos,5,0),"")</f>
        <v/>
      </c>
      <c r="I85" s="152" t="str">
        <f>IFERROR(Tabela31[[#This Row],[preço unitário]]*Tabela31[[#This Row],[Qtd]],"")</f>
        <v/>
      </c>
      <c r="J85" s="90"/>
      <c r="K85" s="90"/>
      <c r="L85" s="90"/>
      <c r="M85" s="90"/>
    </row>
    <row r="86" spans="1:13" s="88" customFormat="1" x14ac:dyDescent="0.3">
      <c r="A86" s="98"/>
      <c r="B86" s="99"/>
      <c r="C86" s="100" t="str">
        <f>IFERROR(VLOOKUP(Tabela18[[#This Row],[Produto]],produtos,3,0),"")</f>
        <v/>
      </c>
      <c r="D86" s="101" t="str">
        <f>IFERROR(Tabela18[[#This Row],[preço unitário]]*Tabela18[[#This Row],[Qtd]],"")</f>
        <v/>
      </c>
      <c r="E86" s="90"/>
      <c r="F86" s="98"/>
      <c r="G86" s="98"/>
      <c r="H86" s="151" t="str">
        <f>IFERROR(VLOOKUP(Tabela31[[#This Row],[Produto]],produtos,5,0),"")</f>
        <v/>
      </c>
      <c r="I86" s="152" t="str">
        <f>IFERROR(Tabela31[[#This Row],[preço unitário]]*Tabela31[[#This Row],[Qtd]],"")</f>
        <v/>
      </c>
      <c r="J86" s="90"/>
      <c r="K86" s="90"/>
      <c r="L86" s="90"/>
      <c r="M86" s="90"/>
    </row>
    <row r="87" spans="1:13" s="88" customFormat="1" x14ac:dyDescent="0.3">
      <c r="A87" s="98"/>
      <c r="B87" s="99"/>
      <c r="C87" s="100" t="str">
        <f>IFERROR(VLOOKUP(Tabela18[[#This Row],[Produto]],produtos,3,0),"")</f>
        <v/>
      </c>
      <c r="D87" s="101" t="str">
        <f>IFERROR(Tabela18[[#This Row],[preço unitário]]*Tabela18[[#This Row],[Qtd]],"")</f>
        <v/>
      </c>
      <c r="E87" s="90"/>
      <c r="F87" s="98"/>
      <c r="G87" s="98"/>
      <c r="H87" s="151" t="str">
        <f>IFERROR(VLOOKUP(Tabela31[[#This Row],[Produto]],produtos,5,0),"")</f>
        <v/>
      </c>
      <c r="I87" s="152" t="str">
        <f>IFERROR(Tabela31[[#This Row],[preço unitário]]*Tabela31[[#This Row],[Qtd]],"")</f>
        <v/>
      </c>
      <c r="J87" s="90"/>
      <c r="K87" s="90"/>
      <c r="L87" s="90"/>
      <c r="M87" s="90"/>
    </row>
    <row r="88" spans="1:13" s="88" customFormat="1" x14ac:dyDescent="0.3">
      <c r="A88" s="98"/>
      <c r="B88" s="99"/>
      <c r="C88" s="100" t="str">
        <f>IFERROR(VLOOKUP(Tabela18[[#This Row],[Produto]],produtos,3,0),"")</f>
        <v/>
      </c>
      <c r="D88" s="101" t="str">
        <f>IFERROR(Tabela18[[#This Row],[preço unitário]]*Tabela18[[#This Row],[Qtd]],"")</f>
        <v/>
      </c>
      <c r="E88" s="90"/>
      <c r="F88" s="98"/>
      <c r="G88" s="98"/>
      <c r="H88" s="151" t="str">
        <f>IFERROR(VLOOKUP(Tabela31[[#This Row],[Produto]],produtos,5,0),"")</f>
        <v/>
      </c>
      <c r="I88" s="152" t="str">
        <f>IFERROR(Tabela31[[#This Row],[preço unitário]]*Tabela31[[#This Row],[Qtd]],"")</f>
        <v/>
      </c>
      <c r="J88" s="90"/>
      <c r="K88" s="90"/>
      <c r="L88" s="90"/>
      <c r="M88" s="90"/>
    </row>
    <row r="89" spans="1:13" s="88" customFormat="1" x14ac:dyDescent="0.3">
      <c r="A89" s="98"/>
      <c r="B89" s="99"/>
      <c r="C89" s="100" t="str">
        <f>IFERROR(VLOOKUP(Tabela18[[#This Row],[Produto]],produtos,3,0),"")</f>
        <v/>
      </c>
      <c r="D89" s="101" t="str">
        <f>IFERROR(Tabela18[[#This Row],[preço unitário]]*Tabela18[[#This Row],[Qtd]],"")</f>
        <v/>
      </c>
      <c r="E89" s="90"/>
      <c r="F89" s="98"/>
      <c r="G89" s="98"/>
      <c r="H89" s="151" t="str">
        <f>IFERROR(VLOOKUP(Tabela31[[#This Row],[Produto]],produtos,5,0),"")</f>
        <v/>
      </c>
      <c r="I89" s="152" t="str">
        <f>IFERROR(Tabela31[[#This Row],[preço unitário]]*Tabela31[[#This Row],[Qtd]],"")</f>
        <v/>
      </c>
      <c r="J89" s="90"/>
      <c r="K89" s="90"/>
      <c r="L89" s="90"/>
      <c r="M89" s="90"/>
    </row>
    <row r="90" spans="1:13" s="88" customFormat="1" x14ac:dyDescent="0.3">
      <c r="A90" s="98"/>
      <c r="B90" s="99"/>
      <c r="C90" s="100" t="str">
        <f>IFERROR(VLOOKUP(Tabela18[[#This Row],[Produto]],produtos,3,0),"")</f>
        <v/>
      </c>
      <c r="D90" s="101" t="str">
        <f>IFERROR(Tabela18[[#This Row],[preço unitário]]*Tabela18[[#This Row],[Qtd]],"")</f>
        <v/>
      </c>
      <c r="E90" s="90"/>
      <c r="F90" s="98"/>
      <c r="G90" s="98"/>
      <c r="H90" s="151" t="str">
        <f>IFERROR(VLOOKUP(Tabela31[[#This Row],[Produto]],produtos,5,0),"")</f>
        <v/>
      </c>
      <c r="I90" s="152" t="str">
        <f>IFERROR(Tabela31[[#This Row],[preço unitário]]*Tabela31[[#This Row],[Qtd]],"")</f>
        <v/>
      </c>
      <c r="J90" s="90"/>
      <c r="K90" s="90"/>
      <c r="L90" s="90"/>
      <c r="M90" s="90"/>
    </row>
    <row r="91" spans="1:13" s="88" customFormat="1" x14ac:dyDescent="0.3">
      <c r="A91" s="98"/>
      <c r="B91" s="99"/>
      <c r="C91" s="100" t="str">
        <f>IFERROR(VLOOKUP(Tabela18[[#This Row],[Produto]],produtos,3,0),"")</f>
        <v/>
      </c>
      <c r="D91" s="101" t="str">
        <f>IFERROR(Tabela18[[#This Row],[preço unitário]]*Tabela18[[#This Row],[Qtd]],"")</f>
        <v/>
      </c>
      <c r="E91" s="90"/>
      <c r="F91" s="98"/>
      <c r="G91" s="98"/>
      <c r="H91" s="151" t="str">
        <f>IFERROR(VLOOKUP(Tabela31[[#This Row],[Produto]],produtos,5,0),"")</f>
        <v/>
      </c>
      <c r="I91" s="152" t="str">
        <f>IFERROR(Tabela31[[#This Row],[preço unitário]]*Tabela31[[#This Row],[Qtd]],"")</f>
        <v/>
      </c>
      <c r="J91" s="90"/>
      <c r="K91" s="90"/>
      <c r="L91" s="90"/>
      <c r="M91" s="90"/>
    </row>
    <row r="92" spans="1:13" s="88" customFormat="1" x14ac:dyDescent="0.3">
      <c r="A92" s="98"/>
      <c r="B92" s="99"/>
      <c r="C92" s="100" t="str">
        <f>IFERROR(VLOOKUP(Tabela18[[#This Row],[Produto]],produtos,3,0),"")</f>
        <v/>
      </c>
      <c r="D92" s="101" t="str">
        <f>IFERROR(Tabela18[[#This Row],[preço unitário]]*Tabela18[[#This Row],[Qtd]],"")</f>
        <v/>
      </c>
      <c r="E92" s="90"/>
      <c r="F92" s="98"/>
      <c r="G92" s="98"/>
      <c r="H92" s="151" t="str">
        <f>IFERROR(VLOOKUP(Tabela31[[#This Row],[Produto]],produtos,5,0),"")</f>
        <v/>
      </c>
      <c r="I92" s="152" t="str">
        <f>IFERROR(Tabela31[[#This Row],[preço unitário]]*Tabela31[[#This Row],[Qtd]],"")</f>
        <v/>
      </c>
      <c r="J92" s="90"/>
      <c r="K92" s="90"/>
      <c r="L92" s="90"/>
      <c r="M92" s="90"/>
    </row>
    <row r="93" spans="1:13" s="88" customFormat="1" x14ac:dyDescent="0.3">
      <c r="A93" s="98"/>
      <c r="B93" s="99"/>
      <c r="C93" s="100" t="str">
        <f>IFERROR(VLOOKUP(Tabela18[[#This Row],[Produto]],produtos,3,0),"")</f>
        <v/>
      </c>
      <c r="D93" s="101" t="str">
        <f>IFERROR(Tabela18[[#This Row],[preço unitário]]*Tabela18[[#This Row],[Qtd]],"")</f>
        <v/>
      </c>
      <c r="E93" s="90"/>
      <c r="F93" s="98"/>
      <c r="G93" s="98"/>
      <c r="H93" s="151" t="str">
        <f>IFERROR(VLOOKUP(Tabela31[[#This Row],[Produto]],produtos,5,0),"")</f>
        <v/>
      </c>
      <c r="I93" s="152" t="str">
        <f>IFERROR(Tabela31[[#This Row],[preço unitário]]*Tabela31[[#This Row],[Qtd]],"")</f>
        <v/>
      </c>
      <c r="J93" s="90"/>
      <c r="K93" s="90"/>
      <c r="L93" s="90"/>
      <c r="M93" s="90"/>
    </row>
    <row r="94" spans="1:13" s="88" customFormat="1" x14ac:dyDescent="0.3">
      <c r="A94" s="98"/>
      <c r="B94" s="99"/>
      <c r="C94" s="100" t="str">
        <f>IFERROR(VLOOKUP(Tabela18[[#This Row],[Produto]],produtos,3,0),"")</f>
        <v/>
      </c>
      <c r="D94" s="101" t="str">
        <f>IFERROR(Tabela18[[#This Row],[preço unitário]]*Tabela18[[#This Row],[Qtd]],"")</f>
        <v/>
      </c>
      <c r="E94" s="90"/>
      <c r="F94" s="98"/>
      <c r="G94" s="98"/>
      <c r="H94" s="151" t="str">
        <f>IFERROR(VLOOKUP(Tabela31[[#This Row],[Produto]],produtos,5,0),"")</f>
        <v/>
      </c>
      <c r="I94" s="152" t="str">
        <f>IFERROR(Tabela31[[#This Row],[preço unitário]]*Tabela31[[#This Row],[Qtd]],"")</f>
        <v/>
      </c>
      <c r="J94" s="90"/>
      <c r="K94" s="90"/>
      <c r="L94" s="90"/>
      <c r="M94" s="90"/>
    </row>
    <row r="95" spans="1:13" s="88" customFormat="1" x14ac:dyDescent="0.3">
      <c r="A95" s="98"/>
      <c r="B95" s="99"/>
      <c r="C95" s="100" t="str">
        <f>IFERROR(VLOOKUP(Tabela18[[#This Row],[Produto]],produtos,3,0),"")</f>
        <v/>
      </c>
      <c r="D95" s="101" t="str">
        <f>IFERROR(Tabela18[[#This Row],[preço unitário]]*Tabela18[[#This Row],[Qtd]],"")</f>
        <v/>
      </c>
      <c r="E95" s="90"/>
      <c r="F95" s="98"/>
      <c r="G95" s="98"/>
      <c r="H95" s="151" t="str">
        <f>IFERROR(VLOOKUP(Tabela31[[#This Row],[Produto]],produtos,5,0),"")</f>
        <v/>
      </c>
      <c r="I95" s="152" t="str">
        <f>IFERROR(Tabela31[[#This Row],[preço unitário]]*Tabela31[[#This Row],[Qtd]],"")</f>
        <v/>
      </c>
      <c r="J95" s="90"/>
      <c r="K95" s="90"/>
      <c r="L95" s="90"/>
      <c r="M95" s="90"/>
    </row>
    <row r="96" spans="1:13" s="88" customFormat="1" x14ac:dyDescent="0.3">
      <c r="A96" s="98"/>
      <c r="B96" s="99"/>
      <c r="C96" s="100" t="str">
        <f>IFERROR(VLOOKUP(Tabela18[[#This Row],[Produto]],produtos,3,0),"")</f>
        <v/>
      </c>
      <c r="D96" s="101" t="str">
        <f>IFERROR(Tabela18[[#This Row],[preço unitário]]*Tabela18[[#This Row],[Qtd]],"")</f>
        <v/>
      </c>
      <c r="E96" s="90"/>
      <c r="F96" s="98"/>
      <c r="G96" s="98"/>
      <c r="H96" s="151" t="str">
        <f>IFERROR(VLOOKUP(Tabela31[[#This Row],[Produto]],produtos,5,0),"")</f>
        <v/>
      </c>
      <c r="I96" s="152" t="str">
        <f>IFERROR(Tabela31[[#This Row],[preço unitário]]*Tabela31[[#This Row],[Qtd]],"")</f>
        <v/>
      </c>
      <c r="J96" s="90"/>
      <c r="K96" s="90"/>
      <c r="L96" s="90"/>
      <c r="M96" s="90"/>
    </row>
    <row r="97" spans="1:13" s="88" customFormat="1" x14ac:dyDescent="0.3">
      <c r="A97" s="98"/>
      <c r="B97" s="99"/>
      <c r="C97" s="100" t="str">
        <f>IFERROR(VLOOKUP(Tabela18[[#This Row],[Produto]],produtos,3,0),"")</f>
        <v/>
      </c>
      <c r="D97" s="101" t="str">
        <f>IFERROR(Tabela18[[#This Row],[preço unitário]]*Tabela18[[#This Row],[Qtd]],"")</f>
        <v/>
      </c>
      <c r="E97" s="90"/>
      <c r="F97" s="98"/>
      <c r="G97" s="98"/>
      <c r="H97" s="151" t="str">
        <f>IFERROR(VLOOKUP(Tabela31[[#This Row],[Produto]],produtos,5,0),"")</f>
        <v/>
      </c>
      <c r="I97" s="152" t="str">
        <f>IFERROR(Tabela31[[#This Row],[preço unitário]]*Tabela31[[#This Row],[Qtd]],"")</f>
        <v/>
      </c>
      <c r="J97" s="90"/>
      <c r="K97" s="90"/>
      <c r="L97" s="90"/>
      <c r="M97" s="90"/>
    </row>
    <row r="98" spans="1:13" s="88" customFormat="1" x14ac:dyDescent="0.3">
      <c r="A98" s="98"/>
      <c r="B98" s="99"/>
      <c r="C98" s="100" t="str">
        <f>IFERROR(VLOOKUP(Tabela18[[#This Row],[Produto]],produtos,3,0),"")</f>
        <v/>
      </c>
      <c r="D98" s="101" t="str">
        <f>IFERROR(Tabela18[[#This Row],[preço unitário]]*Tabela18[[#This Row],[Qtd]],"")</f>
        <v/>
      </c>
      <c r="E98" s="90"/>
      <c r="F98" s="98"/>
      <c r="G98" s="98"/>
      <c r="H98" s="151" t="str">
        <f>IFERROR(VLOOKUP(Tabela31[[#This Row],[Produto]],produtos,5,0),"")</f>
        <v/>
      </c>
      <c r="I98" s="152" t="str">
        <f>IFERROR(Tabela31[[#This Row],[preço unitário]]*Tabela31[[#This Row],[Qtd]],"")</f>
        <v/>
      </c>
      <c r="J98" s="90"/>
      <c r="K98" s="90"/>
      <c r="L98" s="90"/>
      <c r="M98" s="90"/>
    </row>
    <row r="99" spans="1:13" s="88" customFormat="1" x14ac:dyDescent="0.3">
      <c r="A99" s="98"/>
      <c r="B99" s="99"/>
      <c r="C99" s="100" t="str">
        <f>IFERROR(VLOOKUP(Tabela18[[#This Row],[Produto]],produtos,3,0),"")</f>
        <v/>
      </c>
      <c r="D99" s="101" t="str">
        <f>IFERROR(Tabela18[[#This Row],[preço unitário]]*Tabela18[[#This Row],[Qtd]],"")</f>
        <v/>
      </c>
      <c r="E99" s="90"/>
      <c r="F99" s="98"/>
      <c r="G99" s="98"/>
      <c r="H99" s="151" t="str">
        <f>IFERROR(VLOOKUP(Tabela31[[#This Row],[Produto]],produtos,5,0),"")</f>
        <v/>
      </c>
      <c r="I99" s="152" t="str">
        <f>IFERROR(Tabela31[[#This Row],[preço unitário]]*Tabela31[[#This Row],[Qtd]],"")</f>
        <v/>
      </c>
      <c r="J99" s="90"/>
      <c r="K99" s="90"/>
      <c r="L99" s="90"/>
      <c r="M99" s="90"/>
    </row>
    <row r="100" spans="1:13" s="88" customFormat="1" x14ac:dyDescent="0.3">
      <c r="A100" s="98"/>
      <c r="B100" s="99"/>
      <c r="C100" s="100" t="str">
        <f>IFERROR(VLOOKUP(Tabela18[[#This Row],[Produto]],produtos,3,0),"")</f>
        <v/>
      </c>
      <c r="D100" s="101" t="str">
        <f>IFERROR(Tabela18[[#This Row],[preço unitário]]*Tabela18[[#This Row],[Qtd]],"")</f>
        <v/>
      </c>
      <c r="E100" s="90"/>
      <c r="F100" s="98"/>
      <c r="G100" s="98"/>
      <c r="H100" s="151" t="str">
        <f>IFERROR(VLOOKUP(Tabela31[[#This Row],[Produto]],produtos,5,0),"")</f>
        <v/>
      </c>
      <c r="I100" s="152" t="str">
        <f>IFERROR(Tabela31[[#This Row],[preço unitário]]*Tabela31[[#This Row],[Qtd]],"")</f>
        <v/>
      </c>
      <c r="J100" s="90"/>
      <c r="K100" s="90"/>
      <c r="L100" s="90"/>
      <c r="M100" s="90"/>
    </row>
    <row r="101" spans="1:13" s="88" customFormat="1" x14ac:dyDescent="0.3">
      <c r="A101" s="98"/>
      <c r="B101" s="99"/>
      <c r="C101" s="100" t="str">
        <f>IFERROR(VLOOKUP(Tabela18[[#This Row],[Produto]],produtos,3,0),"")</f>
        <v/>
      </c>
      <c r="D101" s="101" t="str">
        <f>IFERROR(Tabela18[[#This Row],[preço unitário]]*Tabela18[[#This Row],[Qtd]],"")</f>
        <v/>
      </c>
      <c r="E101" s="90"/>
      <c r="F101" s="98"/>
      <c r="G101" s="98"/>
      <c r="H101" s="151" t="str">
        <f>IFERROR(VLOOKUP(Tabela31[[#This Row],[Produto]],produtos,5,0),"")</f>
        <v/>
      </c>
      <c r="I101" s="152" t="str">
        <f>IFERROR(Tabela31[[#This Row],[preço unitário]]*Tabela31[[#This Row],[Qtd]],"")</f>
        <v/>
      </c>
      <c r="J101" s="90"/>
      <c r="K101" s="90"/>
      <c r="L101" s="90"/>
      <c r="M101" s="90"/>
    </row>
    <row r="102" spans="1:13" s="88" customFormat="1" x14ac:dyDescent="0.3">
      <c r="A102" s="98"/>
      <c r="B102" s="99"/>
      <c r="C102" s="100" t="str">
        <f>IFERROR(VLOOKUP(Tabela18[[#This Row],[Produto]],produtos,3,0),"")</f>
        <v/>
      </c>
      <c r="D102" s="101" t="str">
        <f>IFERROR(Tabela18[[#This Row],[preço unitário]]*Tabela18[[#This Row],[Qtd]],"")</f>
        <v/>
      </c>
      <c r="E102" s="90"/>
      <c r="F102" s="98"/>
      <c r="G102" s="98"/>
      <c r="H102" s="151" t="str">
        <f>IFERROR(VLOOKUP(Tabela31[[#This Row],[Produto]],produtos,5,0),"")</f>
        <v/>
      </c>
      <c r="I102" s="152" t="str">
        <f>IFERROR(Tabela31[[#This Row],[preço unitário]]*Tabela31[[#This Row],[Qtd]],"")</f>
        <v/>
      </c>
      <c r="J102" s="90"/>
      <c r="K102" s="90"/>
      <c r="L102" s="90"/>
      <c r="M102" s="90"/>
    </row>
    <row r="103" spans="1:13" s="88" customFormat="1" x14ac:dyDescent="0.3">
      <c r="A103" s="98"/>
      <c r="B103" s="99"/>
      <c r="C103" s="100" t="str">
        <f>IFERROR(VLOOKUP(Tabela18[[#This Row],[Produto]],produtos,3,0),"")</f>
        <v/>
      </c>
      <c r="D103" s="101" t="str">
        <f>IFERROR(Tabela18[[#This Row],[preço unitário]]*Tabela18[[#This Row],[Qtd]],"")</f>
        <v/>
      </c>
      <c r="E103" s="90"/>
      <c r="F103" s="98"/>
      <c r="G103" s="98"/>
      <c r="H103" s="151" t="str">
        <f>IFERROR(VLOOKUP(Tabela31[[#This Row],[Produto]],produtos,5,0),"")</f>
        <v/>
      </c>
      <c r="I103" s="152" t="str">
        <f>IFERROR(Tabela31[[#This Row],[preço unitário]]*Tabela31[[#This Row],[Qtd]],"")</f>
        <v/>
      </c>
      <c r="J103" s="90"/>
      <c r="K103" s="90"/>
      <c r="L103" s="90"/>
      <c r="M103" s="90"/>
    </row>
    <row r="104" spans="1:13" s="88" customFormat="1" x14ac:dyDescent="0.3">
      <c r="A104" s="98"/>
      <c r="B104" s="99"/>
      <c r="C104" s="100" t="str">
        <f>IFERROR(VLOOKUP(Tabela18[[#This Row],[Produto]],produtos,3,0),"")</f>
        <v/>
      </c>
      <c r="D104" s="101" t="str">
        <f>IFERROR(Tabela18[[#This Row],[preço unitário]]*Tabela18[[#This Row],[Qtd]],"")</f>
        <v/>
      </c>
      <c r="E104" s="90"/>
      <c r="F104" s="98"/>
      <c r="G104" s="98"/>
      <c r="H104" s="151" t="str">
        <f>IFERROR(VLOOKUP(Tabela31[[#This Row],[Produto]],produtos,5,0),"")</f>
        <v/>
      </c>
      <c r="I104" s="152" t="str">
        <f>IFERROR(Tabela31[[#This Row],[preço unitário]]*Tabela31[[#This Row],[Qtd]],"")</f>
        <v/>
      </c>
      <c r="J104" s="90"/>
      <c r="K104" s="90"/>
      <c r="L104" s="90"/>
      <c r="M104" s="90"/>
    </row>
    <row r="105" spans="1:13" s="88" customFormat="1" x14ac:dyDescent="0.3">
      <c r="A105" s="98"/>
      <c r="B105" s="99"/>
      <c r="C105" s="100" t="str">
        <f>IFERROR(VLOOKUP(Tabela18[[#This Row],[Produto]],produtos,3,0),"")</f>
        <v/>
      </c>
      <c r="D105" s="101" t="str">
        <f>IFERROR(Tabela18[[#This Row],[preço unitário]]*Tabela18[[#This Row],[Qtd]],"")</f>
        <v/>
      </c>
      <c r="E105" s="90"/>
      <c r="F105" s="98"/>
      <c r="G105" s="98"/>
      <c r="H105" s="151" t="str">
        <f>IFERROR(VLOOKUP(Tabela31[[#This Row],[Produto]],produtos,5,0),"")</f>
        <v/>
      </c>
      <c r="I105" s="152" t="str">
        <f>IFERROR(Tabela31[[#This Row],[preço unitário]]*Tabela31[[#This Row],[Qtd]],"")</f>
        <v/>
      </c>
      <c r="J105" s="90"/>
      <c r="K105" s="90"/>
      <c r="L105" s="90"/>
      <c r="M105" s="90"/>
    </row>
    <row r="106" spans="1:13" s="88" customFormat="1" x14ac:dyDescent="0.3">
      <c r="A106" s="98"/>
      <c r="B106" s="99"/>
      <c r="C106" s="100" t="str">
        <f>IFERROR(VLOOKUP(Tabela18[[#This Row],[Produto]],produtos,3,0),"")</f>
        <v/>
      </c>
      <c r="D106" s="101" t="str">
        <f>IFERROR(Tabela18[[#This Row],[preço unitário]]*Tabela18[[#This Row],[Qtd]],"")</f>
        <v/>
      </c>
      <c r="E106" s="90"/>
      <c r="F106" s="98"/>
      <c r="G106" s="98"/>
      <c r="H106" s="151" t="str">
        <f>IFERROR(VLOOKUP(Tabela31[[#This Row],[Produto]],produtos,5,0),"")</f>
        <v/>
      </c>
      <c r="I106" s="152" t="str">
        <f>IFERROR(Tabela31[[#This Row],[preço unitário]]*Tabela31[[#This Row],[Qtd]],"")</f>
        <v/>
      </c>
      <c r="J106" s="90"/>
      <c r="K106" s="90"/>
      <c r="L106" s="90"/>
      <c r="M106" s="90"/>
    </row>
    <row r="107" spans="1:13" s="88" customFormat="1" x14ac:dyDescent="0.3">
      <c r="A107" s="98"/>
      <c r="B107" s="99"/>
      <c r="C107" s="100" t="str">
        <f>IFERROR(VLOOKUP(Tabela18[[#This Row],[Produto]],produtos,3,0),"")</f>
        <v/>
      </c>
      <c r="D107" s="101" t="str">
        <f>IFERROR(Tabela18[[#This Row],[preço unitário]]*Tabela18[[#This Row],[Qtd]],"")</f>
        <v/>
      </c>
      <c r="E107" s="90"/>
      <c r="F107" s="98"/>
      <c r="G107" s="98"/>
      <c r="H107" s="151" t="str">
        <f>IFERROR(VLOOKUP(Tabela31[[#This Row],[Produto]],produtos,5,0),"")</f>
        <v/>
      </c>
      <c r="I107" s="152" t="str">
        <f>IFERROR(Tabela31[[#This Row],[preço unitário]]*Tabela31[[#This Row],[Qtd]],"")</f>
        <v/>
      </c>
      <c r="J107" s="90"/>
      <c r="K107" s="90"/>
      <c r="L107" s="90"/>
      <c r="M107" s="90"/>
    </row>
    <row r="108" spans="1:13" s="88" customFormat="1" x14ac:dyDescent="0.3">
      <c r="A108" s="98"/>
      <c r="B108" s="99"/>
      <c r="C108" s="100" t="str">
        <f>IFERROR(VLOOKUP(Tabela18[[#This Row],[Produto]],produtos,3,0),"")</f>
        <v/>
      </c>
      <c r="D108" s="101" t="str">
        <f>IFERROR(Tabela18[[#This Row],[preço unitário]]*Tabela18[[#This Row],[Qtd]],"")</f>
        <v/>
      </c>
      <c r="E108" s="90"/>
      <c r="F108" s="98"/>
      <c r="G108" s="98"/>
      <c r="H108" s="151" t="str">
        <f>IFERROR(VLOOKUP(Tabela31[[#This Row],[Produto]],produtos,5,0),"")</f>
        <v/>
      </c>
      <c r="I108" s="152" t="str">
        <f>IFERROR(Tabela31[[#This Row],[preço unitário]]*Tabela31[[#This Row],[Qtd]],"")</f>
        <v/>
      </c>
      <c r="J108" s="90"/>
      <c r="K108" s="90"/>
      <c r="L108" s="90"/>
      <c r="M108" s="90"/>
    </row>
    <row r="109" spans="1:13" s="88" customFormat="1" x14ac:dyDescent="0.3">
      <c r="A109" s="98"/>
      <c r="B109" s="99"/>
      <c r="C109" s="100" t="str">
        <f>IFERROR(VLOOKUP(Tabela18[[#This Row],[Produto]],produtos,3,0),"")</f>
        <v/>
      </c>
      <c r="D109" s="101" t="str">
        <f>IFERROR(Tabela18[[#This Row],[preço unitário]]*Tabela18[[#This Row],[Qtd]],"")</f>
        <v/>
      </c>
      <c r="E109" s="90"/>
      <c r="F109" s="98"/>
      <c r="G109" s="98"/>
      <c r="H109" s="151" t="str">
        <f>IFERROR(VLOOKUP(Tabela31[[#This Row],[Produto]],produtos,5,0),"")</f>
        <v/>
      </c>
      <c r="I109" s="152" t="str">
        <f>IFERROR(Tabela31[[#This Row],[preço unitário]]*Tabela31[[#This Row],[Qtd]],"")</f>
        <v/>
      </c>
      <c r="J109" s="90"/>
      <c r="K109" s="90"/>
      <c r="L109" s="90"/>
      <c r="M109" s="90"/>
    </row>
    <row r="110" spans="1:13" s="88" customFormat="1" x14ac:dyDescent="0.3">
      <c r="A110" s="98"/>
      <c r="B110" s="99"/>
      <c r="C110" s="100" t="str">
        <f>IFERROR(VLOOKUP(Tabela18[[#This Row],[Produto]],produtos,3,0),"")</f>
        <v/>
      </c>
      <c r="D110" s="101" t="str">
        <f>IFERROR(Tabela18[[#This Row],[preço unitário]]*Tabela18[[#This Row],[Qtd]],"")</f>
        <v/>
      </c>
      <c r="E110" s="90"/>
      <c r="F110" s="98"/>
      <c r="G110" s="98"/>
      <c r="H110" s="151" t="str">
        <f>IFERROR(VLOOKUP(Tabela31[[#This Row],[Produto]],produtos,5,0),"")</f>
        <v/>
      </c>
      <c r="I110" s="152" t="str">
        <f>IFERROR(Tabela31[[#This Row],[preço unitário]]*Tabela31[[#This Row],[Qtd]],"")</f>
        <v/>
      </c>
      <c r="J110" s="90"/>
      <c r="K110" s="90"/>
      <c r="L110" s="90"/>
      <c r="M110" s="90"/>
    </row>
    <row r="111" spans="1:13" s="88" customFormat="1" x14ac:dyDescent="0.3">
      <c r="A111" s="98"/>
      <c r="B111" s="99"/>
      <c r="C111" s="100" t="str">
        <f>IFERROR(VLOOKUP(Tabela18[[#This Row],[Produto]],produtos,3,0),"")</f>
        <v/>
      </c>
      <c r="D111" s="101" t="str">
        <f>IFERROR(Tabela18[[#This Row],[preço unitário]]*Tabela18[[#This Row],[Qtd]],"")</f>
        <v/>
      </c>
      <c r="E111" s="90"/>
      <c r="F111" s="98"/>
      <c r="G111" s="98"/>
      <c r="H111" s="151" t="str">
        <f>IFERROR(VLOOKUP(Tabela31[[#This Row],[Produto]],produtos,5,0),"")</f>
        <v/>
      </c>
      <c r="I111" s="152" t="str">
        <f>IFERROR(Tabela31[[#This Row],[preço unitário]]*Tabela31[[#This Row],[Qtd]],"")</f>
        <v/>
      </c>
      <c r="J111" s="90"/>
      <c r="K111" s="90"/>
      <c r="L111" s="90"/>
      <c r="M111" s="90"/>
    </row>
    <row r="112" spans="1:13" s="88" customFormat="1" x14ac:dyDescent="0.3">
      <c r="A112" s="98"/>
      <c r="B112" s="99"/>
      <c r="C112" s="100" t="str">
        <f>IFERROR(VLOOKUP(Tabela18[[#This Row],[Produto]],produtos,3,0),"")</f>
        <v/>
      </c>
      <c r="D112" s="101" t="str">
        <f>IFERROR(Tabela18[[#This Row],[preço unitário]]*Tabela18[[#This Row],[Qtd]],"")</f>
        <v/>
      </c>
      <c r="E112" s="90"/>
      <c r="F112" s="98"/>
      <c r="G112" s="98"/>
      <c r="H112" s="151" t="str">
        <f>IFERROR(VLOOKUP(Tabela31[[#This Row],[Produto]],produtos,5,0),"")</f>
        <v/>
      </c>
      <c r="I112" s="152" t="str">
        <f>IFERROR(Tabela31[[#This Row],[preço unitário]]*Tabela31[[#This Row],[Qtd]],"")</f>
        <v/>
      </c>
      <c r="J112" s="90"/>
      <c r="K112" s="90"/>
      <c r="L112" s="90"/>
      <c r="M112" s="90"/>
    </row>
    <row r="113" spans="1:13" s="88" customFormat="1" x14ac:dyDescent="0.3">
      <c r="A113" s="98"/>
      <c r="B113" s="99"/>
      <c r="C113" s="100" t="str">
        <f>IFERROR(VLOOKUP(Tabela18[[#This Row],[Produto]],produtos,3,0),"")</f>
        <v/>
      </c>
      <c r="D113" s="101" t="str">
        <f>IFERROR(Tabela18[[#This Row],[preço unitário]]*Tabela18[[#This Row],[Qtd]],"")</f>
        <v/>
      </c>
      <c r="E113" s="90"/>
      <c r="F113" s="98"/>
      <c r="G113" s="98"/>
      <c r="H113" s="151" t="str">
        <f>IFERROR(VLOOKUP(Tabela31[[#This Row],[Produto]],produtos,5,0),"")</f>
        <v/>
      </c>
      <c r="I113" s="152" t="str">
        <f>IFERROR(Tabela31[[#This Row],[preço unitário]]*Tabela31[[#This Row],[Qtd]],"")</f>
        <v/>
      </c>
      <c r="J113" s="90"/>
      <c r="K113" s="90"/>
      <c r="L113" s="90"/>
      <c r="M113" s="90"/>
    </row>
    <row r="114" spans="1:13" s="88" customFormat="1" x14ac:dyDescent="0.3">
      <c r="A114" s="98"/>
      <c r="B114" s="99"/>
      <c r="C114" s="100" t="str">
        <f>IFERROR(VLOOKUP(Tabela18[[#This Row],[Produto]],produtos,3,0),"")</f>
        <v/>
      </c>
      <c r="D114" s="101" t="str">
        <f>IFERROR(Tabela18[[#This Row],[preço unitário]]*Tabela18[[#This Row],[Qtd]],"")</f>
        <v/>
      </c>
      <c r="E114" s="90"/>
      <c r="F114" s="98"/>
      <c r="G114" s="98"/>
      <c r="H114" s="151" t="str">
        <f>IFERROR(VLOOKUP(Tabela31[[#This Row],[Produto]],produtos,5,0),"")</f>
        <v/>
      </c>
      <c r="I114" s="152" t="str">
        <f>IFERROR(Tabela31[[#This Row],[preço unitário]]*Tabela31[[#This Row],[Qtd]],"")</f>
        <v/>
      </c>
      <c r="J114" s="90"/>
      <c r="K114" s="90"/>
      <c r="L114" s="90"/>
      <c r="M114" s="90"/>
    </row>
    <row r="115" spans="1:13" s="88" customFormat="1" x14ac:dyDescent="0.3">
      <c r="A115" s="98"/>
      <c r="B115" s="99"/>
      <c r="C115" s="100" t="str">
        <f>IFERROR(VLOOKUP(Tabela18[[#This Row],[Produto]],produtos,3,0),"")</f>
        <v/>
      </c>
      <c r="D115" s="101" t="str">
        <f>IFERROR(Tabela18[[#This Row],[preço unitário]]*Tabela18[[#This Row],[Qtd]],"")</f>
        <v/>
      </c>
      <c r="E115" s="90"/>
      <c r="F115" s="98"/>
      <c r="G115" s="98"/>
      <c r="H115" s="151" t="str">
        <f>IFERROR(VLOOKUP(Tabela31[[#This Row],[Produto]],produtos,5,0),"")</f>
        <v/>
      </c>
      <c r="I115" s="152" t="str">
        <f>IFERROR(Tabela31[[#This Row],[preço unitário]]*Tabela31[[#This Row],[Qtd]],"")</f>
        <v/>
      </c>
      <c r="J115" s="90"/>
      <c r="K115" s="90"/>
      <c r="L115" s="90"/>
      <c r="M115" s="90"/>
    </row>
    <row r="116" spans="1:13" s="88" customFormat="1" x14ac:dyDescent="0.3">
      <c r="A116" s="98"/>
      <c r="B116" s="99"/>
      <c r="C116" s="100" t="str">
        <f>IFERROR(VLOOKUP(Tabela18[[#This Row],[Produto]],produtos,3,0),"")</f>
        <v/>
      </c>
      <c r="D116" s="101" t="str">
        <f>IFERROR(Tabela18[[#This Row],[preço unitário]]*Tabela18[[#This Row],[Qtd]],"")</f>
        <v/>
      </c>
      <c r="E116" s="90"/>
      <c r="F116" s="98"/>
      <c r="G116" s="98"/>
      <c r="H116" s="151" t="str">
        <f>IFERROR(VLOOKUP(Tabela31[[#This Row],[Produto]],produtos,5,0),"")</f>
        <v/>
      </c>
      <c r="I116" s="152" t="str">
        <f>IFERROR(Tabela31[[#This Row],[preço unitário]]*Tabela31[[#This Row],[Qtd]],"")</f>
        <v/>
      </c>
      <c r="J116" s="90"/>
      <c r="K116" s="90"/>
      <c r="L116" s="90"/>
      <c r="M116" s="90"/>
    </row>
    <row r="117" spans="1:13" s="88" customFormat="1" x14ac:dyDescent="0.3">
      <c r="A117" s="98"/>
      <c r="B117" s="99"/>
      <c r="C117" s="100" t="str">
        <f>IFERROR(VLOOKUP(Tabela18[[#This Row],[Produto]],produtos,3,0),"")</f>
        <v/>
      </c>
      <c r="D117" s="101" t="str">
        <f>IFERROR(Tabela18[[#This Row],[preço unitário]]*Tabela18[[#This Row],[Qtd]],"")</f>
        <v/>
      </c>
      <c r="E117" s="90"/>
      <c r="F117" s="98"/>
      <c r="G117" s="98"/>
      <c r="H117" s="151" t="str">
        <f>IFERROR(VLOOKUP(Tabela31[[#This Row],[Produto]],produtos,5,0),"")</f>
        <v/>
      </c>
      <c r="I117" s="152" t="str">
        <f>IFERROR(Tabela31[[#This Row],[preço unitário]]*Tabela31[[#This Row],[Qtd]],"")</f>
        <v/>
      </c>
      <c r="J117" s="90"/>
      <c r="K117" s="90"/>
      <c r="L117" s="90"/>
      <c r="M117" s="90"/>
    </row>
    <row r="118" spans="1:13" s="88" customFormat="1" x14ac:dyDescent="0.3">
      <c r="A118" s="98"/>
      <c r="B118" s="99"/>
      <c r="C118" s="100" t="str">
        <f>IFERROR(VLOOKUP(Tabela18[[#This Row],[Produto]],produtos,3,0),"")</f>
        <v/>
      </c>
      <c r="D118" s="101" t="str">
        <f>IFERROR(Tabela18[[#This Row],[preço unitário]]*Tabela18[[#This Row],[Qtd]],"")</f>
        <v/>
      </c>
      <c r="E118" s="90"/>
      <c r="F118" s="98"/>
      <c r="G118" s="98"/>
      <c r="H118" s="151" t="str">
        <f>IFERROR(VLOOKUP(Tabela31[[#This Row],[Produto]],produtos,5,0),"")</f>
        <v/>
      </c>
      <c r="I118" s="152" t="str">
        <f>IFERROR(Tabela31[[#This Row],[preço unitário]]*Tabela31[[#This Row],[Qtd]],"")</f>
        <v/>
      </c>
      <c r="J118" s="90"/>
      <c r="K118" s="90"/>
      <c r="L118" s="90"/>
      <c r="M118" s="90"/>
    </row>
    <row r="119" spans="1:13" s="88" customFormat="1" x14ac:dyDescent="0.3">
      <c r="A119" s="98"/>
      <c r="B119" s="99"/>
      <c r="C119" s="100" t="str">
        <f>IFERROR(VLOOKUP(Tabela18[[#This Row],[Produto]],produtos,3,0),"")</f>
        <v/>
      </c>
      <c r="D119" s="101" t="str">
        <f>IFERROR(Tabela18[[#This Row],[preço unitário]]*Tabela18[[#This Row],[Qtd]],"")</f>
        <v/>
      </c>
      <c r="E119" s="90"/>
      <c r="F119" s="98"/>
      <c r="G119" s="98"/>
      <c r="H119" s="151" t="str">
        <f>IFERROR(VLOOKUP(Tabela31[[#This Row],[Produto]],produtos,5,0),"")</f>
        <v/>
      </c>
      <c r="I119" s="152" t="str">
        <f>IFERROR(Tabela31[[#This Row],[preço unitário]]*Tabela31[[#This Row],[Qtd]],"")</f>
        <v/>
      </c>
      <c r="J119" s="90"/>
      <c r="K119" s="90"/>
      <c r="L119" s="90"/>
      <c r="M119" s="90"/>
    </row>
    <row r="120" spans="1:13" s="88" customFormat="1" x14ac:dyDescent="0.3">
      <c r="A120" s="98"/>
      <c r="B120" s="99"/>
      <c r="C120" s="100" t="str">
        <f>IFERROR(VLOOKUP(Tabela18[[#This Row],[Produto]],produtos,3,0),"")</f>
        <v/>
      </c>
      <c r="D120" s="101" t="str">
        <f>IFERROR(Tabela18[[#This Row],[preço unitário]]*Tabela18[[#This Row],[Qtd]],"")</f>
        <v/>
      </c>
      <c r="E120" s="90"/>
      <c r="F120" s="98"/>
      <c r="G120" s="98"/>
      <c r="H120" s="151" t="str">
        <f>IFERROR(VLOOKUP(Tabela31[[#This Row],[Produto]],produtos,5,0),"")</f>
        <v/>
      </c>
      <c r="I120" s="152" t="str">
        <f>IFERROR(Tabela31[[#This Row],[preço unitário]]*Tabela31[[#This Row],[Qtd]],"")</f>
        <v/>
      </c>
      <c r="J120" s="90"/>
      <c r="K120" s="90"/>
      <c r="L120" s="90"/>
      <c r="M120" s="90"/>
    </row>
    <row r="121" spans="1:13" s="88" customFormat="1" x14ac:dyDescent="0.3">
      <c r="A121" s="98"/>
      <c r="B121" s="99"/>
      <c r="C121" s="100" t="str">
        <f>IFERROR(VLOOKUP(Tabela18[[#This Row],[Produto]],produtos,3,0),"")</f>
        <v/>
      </c>
      <c r="D121" s="101" t="str">
        <f>IFERROR(Tabela18[[#This Row],[preço unitário]]*Tabela18[[#This Row],[Qtd]],"")</f>
        <v/>
      </c>
      <c r="E121" s="90"/>
      <c r="F121" s="98"/>
      <c r="G121" s="98"/>
      <c r="H121" s="151" t="str">
        <f>IFERROR(VLOOKUP(Tabela31[[#This Row],[Produto]],produtos,5,0),"")</f>
        <v/>
      </c>
      <c r="I121" s="152" t="str">
        <f>IFERROR(Tabela31[[#This Row],[preço unitário]]*Tabela31[[#This Row],[Qtd]],"")</f>
        <v/>
      </c>
      <c r="J121" s="90"/>
      <c r="K121" s="90"/>
      <c r="L121" s="90"/>
      <c r="M121" s="90"/>
    </row>
    <row r="122" spans="1:13" s="88" customFormat="1" x14ac:dyDescent="0.3">
      <c r="A122" s="98"/>
      <c r="B122" s="99"/>
      <c r="C122" s="100" t="str">
        <f>IFERROR(VLOOKUP(Tabela18[[#This Row],[Produto]],produtos,3,0),"")</f>
        <v/>
      </c>
      <c r="D122" s="101" t="str">
        <f>IFERROR(Tabela18[[#This Row],[preço unitário]]*Tabela18[[#This Row],[Qtd]],"")</f>
        <v/>
      </c>
      <c r="E122" s="90"/>
      <c r="F122" s="98"/>
      <c r="G122" s="98"/>
      <c r="H122" s="151" t="str">
        <f>IFERROR(VLOOKUP(Tabela31[[#This Row],[Produto]],produtos,5,0),"")</f>
        <v/>
      </c>
      <c r="I122" s="152" t="str">
        <f>IFERROR(Tabela31[[#This Row],[preço unitário]]*Tabela31[[#This Row],[Qtd]],"")</f>
        <v/>
      </c>
      <c r="J122" s="90"/>
      <c r="K122" s="90"/>
      <c r="L122" s="90"/>
      <c r="M122" s="90"/>
    </row>
    <row r="123" spans="1:13" s="88" customFormat="1" x14ac:dyDescent="0.3">
      <c r="A123" s="98"/>
      <c r="B123" s="99"/>
      <c r="C123" s="100" t="str">
        <f>IFERROR(VLOOKUP(Tabela18[[#This Row],[Produto]],produtos,3,0),"")</f>
        <v/>
      </c>
      <c r="D123" s="101" t="str">
        <f>IFERROR(Tabela18[[#This Row],[preço unitário]]*Tabela18[[#This Row],[Qtd]],"")</f>
        <v/>
      </c>
      <c r="E123" s="90"/>
      <c r="F123" s="98"/>
      <c r="G123" s="98"/>
      <c r="H123" s="151" t="str">
        <f>IFERROR(VLOOKUP(Tabela31[[#This Row],[Produto]],produtos,5,0),"")</f>
        <v/>
      </c>
      <c r="I123" s="152" t="str">
        <f>IFERROR(Tabela31[[#This Row],[preço unitário]]*Tabela31[[#This Row],[Qtd]],"")</f>
        <v/>
      </c>
      <c r="J123" s="90"/>
      <c r="K123" s="90"/>
      <c r="L123" s="90"/>
      <c r="M123" s="90"/>
    </row>
    <row r="124" spans="1:13" s="88" customFormat="1" x14ac:dyDescent="0.3">
      <c r="A124" s="98"/>
      <c r="B124" s="99"/>
      <c r="C124" s="100" t="str">
        <f>IFERROR(VLOOKUP(Tabela18[[#This Row],[Produto]],produtos,3,0),"")</f>
        <v/>
      </c>
      <c r="D124" s="101" t="str">
        <f>IFERROR(Tabela18[[#This Row],[preço unitário]]*Tabela18[[#This Row],[Qtd]],"")</f>
        <v/>
      </c>
      <c r="E124" s="90"/>
      <c r="F124" s="98"/>
      <c r="G124" s="98"/>
      <c r="H124" s="151" t="str">
        <f>IFERROR(VLOOKUP(Tabela31[[#This Row],[Produto]],produtos,5,0),"")</f>
        <v/>
      </c>
      <c r="I124" s="152" t="str">
        <f>IFERROR(Tabela31[[#This Row],[preço unitário]]*Tabela31[[#This Row],[Qtd]],"")</f>
        <v/>
      </c>
      <c r="J124" s="90"/>
      <c r="K124" s="90"/>
      <c r="L124" s="90"/>
      <c r="M124" s="90"/>
    </row>
    <row r="125" spans="1:13" s="88" customFormat="1" x14ac:dyDescent="0.3">
      <c r="A125" s="98"/>
      <c r="B125" s="99"/>
      <c r="C125" s="100" t="str">
        <f>IFERROR(VLOOKUP(Tabela18[[#This Row],[Produto]],produtos,3,0),"")</f>
        <v/>
      </c>
      <c r="D125" s="101" t="str">
        <f>IFERROR(Tabela18[[#This Row],[preço unitário]]*Tabela18[[#This Row],[Qtd]],"")</f>
        <v/>
      </c>
      <c r="E125" s="90"/>
      <c r="F125" s="98"/>
      <c r="G125" s="98"/>
      <c r="H125" s="151" t="str">
        <f>IFERROR(VLOOKUP(Tabela31[[#This Row],[Produto]],produtos,5,0),"")</f>
        <v/>
      </c>
      <c r="I125" s="152" t="str">
        <f>IFERROR(Tabela31[[#This Row],[preço unitário]]*Tabela31[[#This Row],[Qtd]],"")</f>
        <v/>
      </c>
      <c r="J125" s="90"/>
      <c r="K125" s="90"/>
      <c r="L125" s="90"/>
      <c r="M125" s="90"/>
    </row>
    <row r="126" spans="1:13" s="88" customFormat="1" x14ac:dyDescent="0.3">
      <c r="A126" s="98"/>
      <c r="B126" s="99"/>
      <c r="C126" s="100" t="str">
        <f>IFERROR(VLOOKUP(Tabela18[[#This Row],[Produto]],produtos,3,0),"")</f>
        <v/>
      </c>
      <c r="D126" s="101" t="str">
        <f>IFERROR(Tabela18[[#This Row],[preço unitário]]*Tabela18[[#This Row],[Qtd]],"")</f>
        <v/>
      </c>
      <c r="E126" s="90"/>
      <c r="F126" s="98"/>
      <c r="G126" s="98"/>
      <c r="H126" s="151" t="str">
        <f>IFERROR(VLOOKUP(Tabela31[[#This Row],[Produto]],produtos,5,0),"")</f>
        <v/>
      </c>
      <c r="I126" s="152" t="str">
        <f>IFERROR(Tabela31[[#This Row],[preço unitário]]*Tabela31[[#This Row],[Qtd]],"")</f>
        <v/>
      </c>
      <c r="J126" s="90"/>
      <c r="K126" s="90"/>
      <c r="L126" s="90"/>
      <c r="M126" s="90"/>
    </row>
    <row r="127" spans="1:13" s="88" customFormat="1" x14ac:dyDescent="0.3">
      <c r="A127" s="98"/>
      <c r="B127" s="99"/>
      <c r="C127" s="100" t="str">
        <f>IFERROR(VLOOKUP(Tabela18[[#This Row],[Produto]],produtos,3,0),"")</f>
        <v/>
      </c>
      <c r="D127" s="101" t="str">
        <f>IFERROR(Tabela18[[#This Row],[preço unitário]]*Tabela18[[#This Row],[Qtd]],"")</f>
        <v/>
      </c>
      <c r="E127" s="90"/>
      <c r="F127" s="98"/>
      <c r="G127" s="98"/>
      <c r="H127" s="151" t="str">
        <f>IFERROR(VLOOKUP(Tabela31[[#This Row],[Produto]],produtos,5,0),"")</f>
        <v/>
      </c>
      <c r="I127" s="152" t="str">
        <f>IFERROR(Tabela31[[#This Row],[preço unitário]]*Tabela31[[#This Row],[Qtd]],"")</f>
        <v/>
      </c>
      <c r="J127" s="90"/>
      <c r="K127" s="90"/>
      <c r="L127" s="90"/>
      <c r="M127" s="90"/>
    </row>
    <row r="128" spans="1:13" s="88" customFormat="1" x14ac:dyDescent="0.3">
      <c r="A128" s="98"/>
      <c r="B128" s="99"/>
      <c r="C128" s="100" t="str">
        <f>IFERROR(VLOOKUP(Tabela18[[#This Row],[Produto]],produtos,3,0),"")</f>
        <v/>
      </c>
      <c r="D128" s="101" t="str">
        <f>IFERROR(Tabela18[[#This Row],[preço unitário]]*Tabela18[[#This Row],[Qtd]],"")</f>
        <v/>
      </c>
      <c r="E128" s="90"/>
      <c r="F128" s="98"/>
      <c r="G128" s="98"/>
      <c r="H128" s="151" t="str">
        <f>IFERROR(VLOOKUP(Tabela31[[#This Row],[Produto]],produtos,5,0),"")</f>
        <v/>
      </c>
      <c r="I128" s="152" t="str">
        <f>IFERROR(Tabela31[[#This Row],[preço unitário]]*Tabela31[[#This Row],[Qtd]],"")</f>
        <v/>
      </c>
      <c r="J128" s="90"/>
      <c r="K128" s="90"/>
      <c r="L128" s="90"/>
      <c r="M128" s="90"/>
    </row>
    <row r="129" spans="1:13" s="88" customFormat="1" x14ac:dyDescent="0.3">
      <c r="A129" s="98"/>
      <c r="B129" s="99"/>
      <c r="C129" s="100" t="str">
        <f>IFERROR(VLOOKUP(Tabela18[[#This Row],[Produto]],produtos,3,0),"")</f>
        <v/>
      </c>
      <c r="D129" s="101" t="str">
        <f>IFERROR(Tabela18[[#This Row],[preço unitário]]*Tabela18[[#This Row],[Qtd]],"")</f>
        <v/>
      </c>
      <c r="E129" s="90"/>
      <c r="F129" s="98"/>
      <c r="G129" s="98"/>
      <c r="H129" s="151" t="str">
        <f>IFERROR(VLOOKUP(Tabela31[[#This Row],[Produto]],produtos,5,0),"")</f>
        <v/>
      </c>
      <c r="I129" s="152" t="str">
        <f>IFERROR(Tabela31[[#This Row],[preço unitário]]*Tabela31[[#This Row],[Qtd]],"")</f>
        <v/>
      </c>
      <c r="J129" s="90"/>
      <c r="K129" s="90"/>
      <c r="L129" s="90"/>
      <c r="M129" s="90"/>
    </row>
    <row r="130" spans="1:13" s="88" customFormat="1" x14ac:dyDescent="0.3">
      <c r="A130" s="98"/>
      <c r="B130" s="99"/>
      <c r="C130" s="100" t="str">
        <f>IFERROR(VLOOKUP(Tabela18[[#This Row],[Produto]],produtos,3,0),"")</f>
        <v/>
      </c>
      <c r="D130" s="101" t="str">
        <f>IFERROR(Tabela18[[#This Row],[preço unitário]]*Tabela18[[#This Row],[Qtd]],"")</f>
        <v/>
      </c>
      <c r="E130" s="90"/>
      <c r="F130" s="98"/>
      <c r="G130" s="98"/>
      <c r="H130" s="151" t="str">
        <f>IFERROR(VLOOKUP(Tabela31[[#This Row],[Produto]],produtos,5,0),"")</f>
        <v/>
      </c>
      <c r="I130" s="152" t="str">
        <f>IFERROR(Tabela31[[#This Row],[preço unitário]]*Tabela31[[#This Row],[Qtd]],"")</f>
        <v/>
      </c>
      <c r="J130" s="90"/>
      <c r="K130" s="90"/>
      <c r="L130" s="90"/>
      <c r="M130" s="90"/>
    </row>
    <row r="131" spans="1:13" s="88" customFormat="1" x14ac:dyDescent="0.3">
      <c r="A131" s="98"/>
      <c r="B131" s="99"/>
      <c r="C131" s="100" t="str">
        <f>IFERROR(VLOOKUP(Tabela18[[#This Row],[Produto]],produtos,3,0),"")</f>
        <v/>
      </c>
      <c r="D131" s="101" t="str">
        <f>IFERROR(Tabela18[[#This Row],[preço unitário]]*Tabela18[[#This Row],[Qtd]],"")</f>
        <v/>
      </c>
      <c r="E131" s="90"/>
      <c r="F131" s="98"/>
      <c r="G131" s="98"/>
      <c r="H131" s="151" t="str">
        <f>IFERROR(VLOOKUP(Tabela31[[#This Row],[Produto]],produtos,5,0),"")</f>
        <v/>
      </c>
      <c r="I131" s="152" t="str">
        <f>IFERROR(Tabela31[[#This Row],[preço unitário]]*Tabela31[[#This Row],[Qtd]],"")</f>
        <v/>
      </c>
      <c r="J131" s="90"/>
      <c r="K131" s="90"/>
      <c r="L131" s="90"/>
      <c r="M131" s="90"/>
    </row>
    <row r="132" spans="1:13" s="88" customFormat="1" x14ac:dyDescent="0.3">
      <c r="A132" s="98"/>
      <c r="B132" s="99"/>
      <c r="C132" s="100" t="str">
        <f>IFERROR(VLOOKUP(Tabela18[[#This Row],[Produto]],produtos,3,0),"")</f>
        <v/>
      </c>
      <c r="D132" s="101" t="str">
        <f>IFERROR(Tabela18[[#This Row],[preço unitário]]*Tabela18[[#This Row],[Qtd]],"")</f>
        <v/>
      </c>
      <c r="E132" s="90"/>
      <c r="F132" s="98"/>
      <c r="G132" s="98"/>
      <c r="H132" s="151" t="str">
        <f>IFERROR(VLOOKUP(Tabela31[[#This Row],[Produto]],produtos,5,0),"")</f>
        <v/>
      </c>
      <c r="I132" s="152" t="str">
        <f>IFERROR(Tabela31[[#This Row],[preço unitário]]*Tabela31[[#This Row],[Qtd]],"")</f>
        <v/>
      </c>
      <c r="J132" s="90"/>
      <c r="K132" s="90"/>
      <c r="L132" s="90"/>
      <c r="M132" s="90"/>
    </row>
    <row r="133" spans="1:13" s="88" customFormat="1" x14ac:dyDescent="0.3">
      <c r="A133" s="98"/>
      <c r="B133" s="99"/>
      <c r="C133" s="100" t="str">
        <f>IFERROR(VLOOKUP(Tabela18[[#This Row],[Produto]],produtos,3,0),"")</f>
        <v/>
      </c>
      <c r="D133" s="101" t="str">
        <f>IFERROR(Tabela18[[#This Row],[preço unitário]]*Tabela18[[#This Row],[Qtd]],"")</f>
        <v/>
      </c>
      <c r="E133" s="90"/>
      <c r="F133" s="98"/>
      <c r="G133" s="98"/>
      <c r="H133" s="151" t="str">
        <f>IFERROR(VLOOKUP(Tabela31[[#This Row],[Produto]],produtos,5,0),"")</f>
        <v/>
      </c>
      <c r="I133" s="152" t="str">
        <f>IFERROR(Tabela31[[#This Row],[preço unitário]]*Tabela31[[#This Row],[Qtd]],"")</f>
        <v/>
      </c>
      <c r="J133" s="90"/>
      <c r="K133" s="90"/>
      <c r="L133" s="90"/>
      <c r="M133" s="90"/>
    </row>
    <row r="134" spans="1:13" s="88" customFormat="1" x14ac:dyDescent="0.3">
      <c r="A134" s="98"/>
      <c r="B134" s="99"/>
      <c r="C134" s="100" t="str">
        <f>IFERROR(VLOOKUP(Tabela18[[#This Row],[Produto]],produtos,3,0),"")</f>
        <v/>
      </c>
      <c r="D134" s="101" t="str">
        <f>IFERROR(Tabela18[[#This Row],[preço unitário]]*Tabela18[[#This Row],[Qtd]],"")</f>
        <v/>
      </c>
      <c r="E134" s="90"/>
      <c r="F134" s="98"/>
      <c r="G134" s="98"/>
      <c r="H134" s="151" t="str">
        <f>IFERROR(VLOOKUP(Tabela31[[#This Row],[Produto]],produtos,5,0),"")</f>
        <v/>
      </c>
      <c r="I134" s="152" t="str">
        <f>IFERROR(Tabela31[[#This Row],[preço unitário]]*Tabela31[[#This Row],[Qtd]],"")</f>
        <v/>
      </c>
      <c r="J134" s="90"/>
      <c r="K134" s="90"/>
      <c r="L134" s="90"/>
      <c r="M134" s="90"/>
    </row>
    <row r="135" spans="1:13" s="88" customFormat="1" x14ac:dyDescent="0.3">
      <c r="A135" s="98"/>
      <c r="B135" s="99"/>
      <c r="C135" s="100" t="str">
        <f>IFERROR(VLOOKUP(Tabela18[[#This Row],[Produto]],produtos,3,0),"")</f>
        <v/>
      </c>
      <c r="D135" s="101" t="str">
        <f>IFERROR(Tabela18[[#This Row],[preço unitário]]*Tabela18[[#This Row],[Qtd]],"")</f>
        <v/>
      </c>
      <c r="E135" s="90"/>
      <c r="F135" s="98"/>
      <c r="G135" s="98"/>
      <c r="H135" s="151" t="str">
        <f>IFERROR(VLOOKUP(Tabela31[[#This Row],[Produto]],produtos,5,0),"")</f>
        <v/>
      </c>
      <c r="I135" s="152" t="str">
        <f>IFERROR(Tabela31[[#This Row],[preço unitário]]*Tabela31[[#This Row],[Qtd]],"")</f>
        <v/>
      </c>
      <c r="J135" s="90"/>
      <c r="K135" s="90"/>
      <c r="L135" s="90"/>
      <c r="M135" s="90"/>
    </row>
    <row r="136" spans="1:13" s="88" customFormat="1" x14ac:dyDescent="0.3">
      <c r="A136" s="98"/>
      <c r="B136" s="99"/>
      <c r="C136" s="100" t="str">
        <f>IFERROR(VLOOKUP(Tabela18[[#This Row],[Produto]],produtos,3,0),"")</f>
        <v/>
      </c>
      <c r="D136" s="101" t="str">
        <f>IFERROR(Tabela18[[#This Row],[preço unitário]]*Tabela18[[#This Row],[Qtd]],"")</f>
        <v/>
      </c>
      <c r="E136" s="90"/>
      <c r="F136" s="98"/>
      <c r="G136" s="98"/>
      <c r="H136" s="151" t="str">
        <f>IFERROR(VLOOKUP(Tabela31[[#This Row],[Produto]],produtos,5,0),"")</f>
        <v/>
      </c>
      <c r="I136" s="152" t="str">
        <f>IFERROR(Tabela31[[#This Row],[preço unitário]]*Tabela31[[#This Row],[Qtd]],"")</f>
        <v/>
      </c>
      <c r="J136" s="90"/>
      <c r="K136" s="90"/>
      <c r="L136" s="90"/>
      <c r="M136" s="90"/>
    </row>
    <row r="137" spans="1:13" s="88" customFormat="1" x14ac:dyDescent="0.3">
      <c r="A137" s="98"/>
      <c r="B137" s="99"/>
      <c r="C137" s="100" t="str">
        <f>IFERROR(VLOOKUP(Tabela18[[#This Row],[Produto]],produtos,3,0),"")</f>
        <v/>
      </c>
      <c r="D137" s="101" t="str">
        <f>IFERROR(Tabela18[[#This Row],[preço unitário]]*Tabela18[[#This Row],[Qtd]],"")</f>
        <v/>
      </c>
      <c r="E137" s="90"/>
      <c r="F137" s="98"/>
      <c r="G137" s="98"/>
      <c r="H137" s="151" t="str">
        <f>IFERROR(VLOOKUP(Tabela31[[#This Row],[Produto]],produtos,5,0),"")</f>
        <v/>
      </c>
      <c r="I137" s="152" t="str">
        <f>IFERROR(Tabela31[[#This Row],[preço unitário]]*Tabela31[[#This Row],[Qtd]],"")</f>
        <v/>
      </c>
      <c r="J137" s="90"/>
      <c r="K137" s="90"/>
      <c r="L137" s="90"/>
      <c r="M137" s="90"/>
    </row>
    <row r="138" spans="1:13" s="88" customFormat="1" x14ac:dyDescent="0.3">
      <c r="A138" s="98"/>
      <c r="B138" s="99"/>
      <c r="C138" s="100" t="str">
        <f>IFERROR(VLOOKUP(Tabela18[[#This Row],[Produto]],produtos,3,0),"")</f>
        <v/>
      </c>
      <c r="D138" s="101" t="str">
        <f>IFERROR(Tabela18[[#This Row],[preço unitário]]*Tabela18[[#This Row],[Qtd]],"")</f>
        <v/>
      </c>
      <c r="E138" s="90"/>
      <c r="F138" s="98"/>
      <c r="G138" s="98"/>
      <c r="H138" s="151" t="str">
        <f>IFERROR(VLOOKUP(Tabela31[[#This Row],[Produto]],produtos,5,0),"")</f>
        <v/>
      </c>
      <c r="I138" s="152" t="str">
        <f>IFERROR(Tabela31[[#This Row],[preço unitário]]*Tabela31[[#This Row],[Qtd]],"")</f>
        <v/>
      </c>
      <c r="J138" s="90"/>
      <c r="K138" s="90"/>
      <c r="L138" s="90"/>
      <c r="M138" s="90"/>
    </row>
    <row r="139" spans="1:13" s="88" customFormat="1" x14ac:dyDescent="0.3">
      <c r="A139" s="98"/>
      <c r="B139" s="99"/>
      <c r="C139" s="100" t="str">
        <f>IFERROR(VLOOKUP(Tabela18[[#This Row],[Produto]],produtos,3,0),"")</f>
        <v/>
      </c>
      <c r="D139" s="101" t="str">
        <f>IFERROR(Tabela18[[#This Row],[preço unitário]]*Tabela18[[#This Row],[Qtd]],"")</f>
        <v/>
      </c>
      <c r="E139" s="90"/>
      <c r="F139" s="98"/>
      <c r="G139" s="98"/>
      <c r="H139" s="151" t="str">
        <f>IFERROR(VLOOKUP(Tabela31[[#This Row],[Produto]],produtos,5,0),"")</f>
        <v/>
      </c>
      <c r="I139" s="152" t="str">
        <f>IFERROR(Tabela31[[#This Row],[preço unitário]]*Tabela31[[#This Row],[Qtd]],"")</f>
        <v/>
      </c>
      <c r="J139" s="90"/>
      <c r="K139" s="90"/>
      <c r="L139" s="90"/>
      <c r="M139" s="90"/>
    </row>
    <row r="140" spans="1:13" s="88" customFormat="1" x14ac:dyDescent="0.3">
      <c r="A140" s="98"/>
      <c r="B140" s="99"/>
      <c r="C140" s="100" t="str">
        <f>IFERROR(VLOOKUP(Tabela18[[#This Row],[Produto]],produtos,3,0),"")</f>
        <v/>
      </c>
      <c r="D140" s="101" t="str">
        <f>IFERROR(Tabela18[[#This Row],[preço unitário]]*Tabela18[[#This Row],[Qtd]],"")</f>
        <v/>
      </c>
      <c r="E140" s="90"/>
      <c r="F140" s="98"/>
      <c r="G140" s="98"/>
      <c r="H140" s="151" t="str">
        <f>IFERROR(VLOOKUP(Tabela31[[#This Row],[Produto]],produtos,5,0),"")</f>
        <v/>
      </c>
      <c r="I140" s="152" t="str">
        <f>IFERROR(Tabela31[[#This Row],[preço unitário]]*Tabela31[[#This Row],[Qtd]],"")</f>
        <v/>
      </c>
      <c r="J140" s="90"/>
      <c r="K140" s="90"/>
      <c r="L140" s="90"/>
      <c r="M140" s="90"/>
    </row>
    <row r="141" spans="1:13" s="88" customFormat="1" x14ac:dyDescent="0.3">
      <c r="A141" s="98"/>
      <c r="B141" s="99"/>
      <c r="C141" s="100" t="str">
        <f>IFERROR(VLOOKUP(Tabela18[[#This Row],[Produto]],produtos,3,0),"")</f>
        <v/>
      </c>
      <c r="D141" s="101" t="str">
        <f>IFERROR(Tabela18[[#This Row],[preço unitário]]*Tabela18[[#This Row],[Qtd]],"")</f>
        <v/>
      </c>
      <c r="E141" s="90"/>
      <c r="F141" s="98"/>
      <c r="G141" s="98"/>
      <c r="H141" s="151" t="str">
        <f>IFERROR(VLOOKUP(Tabela31[[#This Row],[Produto]],produtos,5,0),"")</f>
        <v/>
      </c>
      <c r="I141" s="152" t="str">
        <f>IFERROR(Tabela31[[#This Row],[preço unitário]]*Tabela31[[#This Row],[Qtd]],"")</f>
        <v/>
      </c>
      <c r="J141" s="90"/>
      <c r="K141" s="90"/>
      <c r="L141" s="90"/>
      <c r="M141" s="90"/>
    </row>
    <row r="142" spans="1:13" s="88" customFormat="1" x14ac:dyDescent="0.3">
      <c r="A142" s="98"/>
      <c r="B142" s="99"/>
      <c r="C142" s="100" t="str">
        <f>IFERROR(VLOOKUP(Tabela18[[#This Row],[Produto]],produtos,3,0),"")</f>
        <v/>
      </c>
      <c r="D142" s="101" t="str">
        <f>IFERROR(Tabela18[[#This Row],[preço unitário]]*Tabela18[[#This Row],[Qtd]],"")</f>
        <v/>
      </c>
      <c r="E142" s="90"/>
      <c r="F142" s="98"/>
      <c r="G142" s="98"/>
      <c r="H142" s="151" t="str">
        <f>IFERROR(VLOOKUP(Tabela31[[#This Row],[Produto]],produtos,5,0),"")</f>
        <v/>
      </c>
      <c r="I142" s="152" t="str">
        <f>IFERROR(Tabela31[[#This Row],[preço unitário]]*Tabela31[[#This Row],[Qtd]],"")</f>
        <v/>
      </c>
      <c r="J142" s="90"/>
      <c r="K142" s="90"/>
      <c r="L142" s="90"/>
      <c r="M142" s="90"/>
    </row>
    <row r="143" spans="1:13" s="88" customFormat="1" x14ac:dyDescent="0.3">
      <c r="A143" s="98"/>
      <c r="B143" s="99"/>
      <c r="C143" s="100" t="str">
        <f>IFERROR(VLOOKUP(Tabela18[[#This Row],[Produto]],produtos,3,0),"")</f>
        <v/>
      </c>
      <c r="D143" s="101" t="str">
        <f>IFERROR(Tabela18[[#This Row],[preço unitário]]*Tabela18[[#This Row],[Qtd]],"")</f>
        <v/>
      </c>
      <c r="E143" s="90"/>
      <c r="F143" s="98"/>
      <c r="G143" s="98"/>
      <c r="H143" s="151" t="str">
        <f>IFERROR(VLOOKUP(Tabela31[[#This Row],[Produto]],produtos,5,0),"")</f>
        <v/>
      </c>
      <c r="I143" s="152" t="str">
        <f>IFERROR(Tabela31[[#This Row],[preço unitário]]*Tabela31[[#This Row],[Qtd]],"")</f>
        <v/>
      </c>
      <c r="J143" s="90"/>
      <c r="K143" s="90"/>
      <c r="L143" s="90"/>
      <c r="M143" s="90"/>
    </row>
    <row r="144" spans="1:13" s="88" customFormat="1" x14ac:dyDescent="0.3">
      <c r="A144" s="98"/>
      <c r="B144" s="99"/>
      <c r="C144" s="100" t="str">
        <f>IFERROR(VLOOKUP(Tabela18[[#This Row],[Produto]],produtos,3,0),"")</f>
        <v/>
      </c>
      <c r="D144" s="101" t="str">
        <f>IFERROR(Tabela18[[#This Row],[preço unitário]]*Tabela18[[#This Row],[Qtd]],"")</f>
        <v/>
      </c>
      <c r="E144" s="90"/>
      <c r="F144" s="98"/>
      <c r="G144" s="98"/>
      <c r="H144" s="151" t="str">
        <f>IFERROR(VLOOKUP(Tabela31[[#This Row],[Produto]],produtos,5,0),"")</f>
        <v/>
      </c>
      <c r="I144" s="152" t="str">
        <f>IFERROR(Tabela31[[#This Row],[preço unitário]]*Tabela31[[#This Row],[Qtd]],"")</f>
        <v/>
      </c>
      <c r="J144" s="90"/>
      <c r="K144" s="90"/>
      <c r="L144" s="90"/>
      <c r="M144" s="90"/>
    </row>
    <row r="145" spans="1:13" s="88" customFormat="1" x14ac:dyDescent="0.3">
      <c r="A145" s="98"/>
      <c r="B145" s="99"/>
      <c r="C145" s="100" t="str">
        <f>IFERROR(VLOOKUP(Tabela18[[#This Row],[Produto]],produtos,3,0),"")</f>
        <v/>
      </c>
      <c r="D145" s="101" t="str">
        <f>IFERROR(Tabela18[[#This Row],[preço unitário]]*Tabela18[[#This Row],[Qtd]],"")</f>
        <v/>
      </c>
      <c r="E145" s="90"/>
      <c r="F145" s="98"/>
      <c r="G145" s="98"/>
      <c r="H145" s="151" t="str">
        <f>IFERROR(VLOOKUP(Tabela31[[#This Row],[Produto]],produtos,5,0),"")</f>
        <v/>
      </c>
      <c r="I145" s="152" t="str">
        <f>IFERROR(Tabela31[[#This Row],[preço unitário]]*Tabela31[[#This Row],[Qtd]],"")</f>
        <v/>
      </c>
      <c r="J145" s="90"/>
      <c r="K145" s="90"/>
      <c r="L145" s="90"/>
      <c r="M145" s="90"/>
    </row>
    <row r="146" spans="1:13" s="88" customFormat="1" x14ac:dyDescent="0.3">
      <c r="A146" s="98"/>
      <c r="B146" s="99"/>
      <c r="C146" s="100" t="str">
        <f>IFERROR(VLOOKUP(Tabela18[[#This Row],[Produto]],produtos,3,0),"")</f>
        <v/>
      </c>
      <c r="D146" s="101" t="str">
        <f>IFERROR(Tabela18[[#This Row],[preço unitário]]*Tabela18[[#This Row],[Qtd]],"")</f>
        <v/>
      </c>
      <c r="E146" s="90"/>
      <c r="F146" s="98"/>
      <c r="G146" s="98"/>
      <c r="H146" s="151" t="str">
        <f>IFERROR(VLOOKUP(Tabela31[[#This Row],[Produto]],produtos,5,0),"")</f>
        <v/>
      </c>
      <c r="I146" s="152" t="str">
        <f>IFERROR(Tabela31[[#This Row],[preço unitário]]*Tabela31[[#This Row],[Qtd]],"")</f>
        <v/>
      </c>
      <c r="J146" s="90"/>
      <c r="K146" s="90"/>
      <c r="L146" s="90"/>
      <c r="M146" s="90"/>
    </row>
    <row r="147" spans="1:13" s="88" customFormat="1" x14ac:dyDescent="0.3">
      <c r="A147" s="98"/>
      <c r="B147" s="99"/>
      <c r="C147" s="100" t="str">
        <f>IFERROR(VLOOKUP(Tabela18[[#This Row],[Produto]],produtos,3,0),"")</f>
        <v/>
      </c>
      <c r="D147" s="101" t="str">
        <f>IFERROR(Tabela18[[#This Row],[preço unitário]]*Tabela18[[#This Row],[Qtd]],"")</f>
        <v/>
      </c>
      <c r="E147" s="90"/>
      <c r="F147" s="98"/>
      <c r="G147" s="98"/>
      <c r="H147" s="151" t="str">
        <f>IFERROR(VLOOKUP(Tabela31[[#This Row],[Produto]],produtos,5,0),"")</f>
        <v/>
      </c>
      <c r="I147" s="152" t="str">
        <f>IFERROR(Tabela31[[#This Row],[preço unitário]]*Tabela31[[#This Row],[Qtd]],"")</f>
        <v/>
      </c>
      <c r="J147" s="90"/>
      <c r="K147" s="90"/>
      <c r="L147" s="90"/>
      <c r="M147" s="90"/>
    </row>
    <row r="148" spans="1:13" s="88" customFormat="1" x14ac:dyDescent="0.3">
      <c r="A148" s="98"/>
      <c r="B148" s="99"/>
      <c r="C148" s="100" t="str">
        <f>IFERROR(VLOOKUP(Tabela18[[#This Row],[Produto]],produtos,3,0),"")</f>
        <v/>
      </c>
      <c r="D148" s="101" t="str">
        <f>IFERROR(Tabela18[[#This Row],[preço unitário]]*Tabela18[[#This Row],[Qtd]],"")</f>
        <v/>
      </c>
      <c r="E148" s="90"/>
      <c r="F148" s="98"/>
      <c r="G148" s="98"/>
      <c r="H148" s="151" t="str">
        <f>IFERROR(VLOOKUP(Tabela31[[#This Row],[Produto]],produtos,5,0),"")</f>
        <v/>
      </c>
      <c r="I148" s="152" t="str">
        <f>IFERROR(Tabela31[[#This Row],[preço unitário]]*Tabela31[[#This Row],[Qtd]],"")</f>
        <v/>
      </c>
      <c r="J148" s="90"/>
      <c r="K148" s="90"/>
      <c r="L148" s="90"/>
      <c r="M148" s="90"/>
    </row>
    <row r="149" spans="1:13" s="88" customFormat="1" x14ac:dyDescent="0.3">
      <c r="A149" s="98"/>
      <c r="B149" s="99"/>
      <c r="C149" s="100" t="str">
        <f>IFERROR(VLOOKUP(Tabela18[[#This Row],[Produto]],produtos,3,0),"")</f>
        <v/>
      </c>
      <c r="D149" s="101" t="str">
        <f>IFERROR(Tabela18[[#This Row],[preço unitário]]*Tabela18[[#This Row],[Qtd]],"")</f>
        <v/>
      </c>
      <c r="E149" s="90"/>
      <c r="F149" s="98"/>
      <c r="G149" s="98"/>
      <c r="H149" s="151" t="str">
        <f>IFERROR(VLOOKUP(Tabela31[[#This Row],[Produto]],produtos,5,0),"")</f>
        <v/>
      </c>
      <c r="I149" s="152" t="str">
        <f>IFERROR(Tabela31[[#This Row],[preço unitário]]*Tabela31[[#This Row],[Qtd]],"")</f>
        <v/>
      </c>
      <c r="J149" s="90"/>
      <c r="K149" s="90"/>
      <c r="L149" s="90"/>
      <c r="M149" s="90"/>
    </row>
    <row r="150" spans="1:13" s="88" customFormat="1" x14ac:dyDescent="0.3">
      <c r="A150" s="98"/>
      <c r="B150" s="99"/>
      <c r="C150" s="100" t="str">
        <f>IFERROR(VLOOKUP(Tabela18[[#This Row],[Produto]],produtos,3,0),"")</f>
        <v/>
      </c>
      <c r="D150" s="101" t="str">
        <f>IFERROR(Tabela18[[#This Row],[preço unitário]]*Tabela18[[#This Row],[Qtd]],"")</f>
        <v/>
      </c>
      <c r="E150" s="90"/>
      <c r="F150" s="98"/>
      <c r="G150" s="98"/>
      <c r="H150" s="151" t="str">
        <f>IFERROR(VLOOKUP(Tabela31[[#This Row],[Produto]],produtos,5,0),"")</f>
        <v/>
      </c>
      <c r="I150" s="152" t="str">
        <f>IFERROR(Tabela31[[#This Row],[preço unitário]]*Tabela31[[#This Row],[Qtd]],"")</f>
        <v/>
      </c>
      <c r="J150" s="90"/>
      <c r="K150" s="90"/>
      <c r="L150" s="90"/>
      <c r="M150" s="90"/>
    </row>
    <row r="151" spans="1:13" s="88" customFormat="1" x14ac:dyDescent="0.3">
      <c r="A151" s="98"/>
      <c r="B151" s="99"/>
      <c r="C151" s="100" t="str">
        <f>IFERROR(VLOOKUP(Tabela18[[#This Row],[Produto]],produtos,3,0),"")</f>
        <v/>
      </c>
      <c r="D151" s="101" t="str">
        <f>IFERROR(Tabela18[[#This Row],[preço unitário]]*Tabela18[[#This Row],[Qtd]],"")</f>
        <v/>
      </c>
      <c r="E151" s="90"/>
      <c r="F151" s="98"/>
      <c r="G151" s="98"/>
      <c r="H151" s="151" t="str">
        <f>IFERROR(VLOOKUP(Tabela31[[#This Row],[Produto]],produtos,5,0),"")</f>
        <v/>
      </c>
      <c r="I151" s="152" t="str">
        <f>IFERROR(Tabela31[[#This Row],[preço unitário]]*Tabela31[[#This Row],[Qtd]],"")</f>
        <v/>
      </c>
      <c r="J151" s="90"/>
      <c r="K151" s="90"/>
      <c r="L151" s="90"/>
      <c r="M151" s="90"/>
    </row>
    <row r="152" spans="1:13" s="88" customFormat="1" x14ac:dyDescent="0.3">
      <c r="A152" s="98"/>
      <c r="B152" s="99"/>
      <c r="C152" s="100" t="str">
        <f>IFERROR(VLOOKUP(Tabela18[[#This Row],[Produto]],produtos,3,0),"")</f>
        <v/>
      </c>
      <c r="D152" s="101" t="str">
        <f>IFERROR(Tabela18[[#This Row],[preço unitário]]*Tabela18[[#This Row],[Qtd]],"")</f>
        <v/>
      </c>
      <c r="E152" s="90"/>
      <c r="F152" s="98"/>
      <c r="G152" s="98"/>
      <c r="H152" s="151" t="str">
        <f>IFERROR(VLOOKUP(Tabela31[[#This Row],[Produto]],produtos,5,0),"")</f>
        <v/>
      </c>
      <c r="I152" s="152" t="str">
        <f>IFERROR(Tabela31[[#This Row],[preço unitário]]*Tabela31[[#This Row],[Qtd]],"")</f>
        <v/>
      </c>
      <c r="J152" s="90"/>
      <c r="K152" s="90"/>
      <c r="L152" s="90"/>
      <c r="M152" s="90"/>
    </row>
    <row r="153" spans="1:13" s="88" customFormat="1" x14ac:dyDescent="0.3">
      <c r="A153" s="98"/>
      <c r="B153" s="99"/>
      <c r="C153" s="100" t="str">
        <f>IFERROR(VLOOKUP(Tabela18[[#This Row],[Produto]],produtos,3,0),"")</f>
        <v/>
      </c>
      <c r="D153" s="101" t="str">
        <f>IFERROR(Tabela18[[#This Row],[preço unitário]]*Tabela18[[#This Row],[Qtd]],"")</f>
        <v/>
      </c>
      <c r="E153" s="90"/>
      <c r="F153" s="98"/>
      <c r="G153" s="98"/>
      <c r="H153" s="151" t="str">
        <f>IFERROR(VLOOKUP(Tabela31[[#This Row],[Produto]],produtos,5,0),"")</f>
        <v/>
      </c>
      <c r="I153" s="152" t="str">
        <f>IFERROR(Tabela31[[#This Row],[preço unitário]]*Tabela31[[#This Row],[Qtd]],"")</f>
        <v/>
      </c>
      <c r="J153" s="90"/>
      <c r="K153" s="90"/>
      <c r="L153" s="90"/>
      <c r="M153" s="90"/>
    </row>
    <row r="154" spans="1:13" s="88" customFormat="1" x14ac:dyDescent="0.3">
      <c r="A154" s="98"/>
      <c r="B154" s="99"/>
      <c r="C154" s="100" t="str">
        <f>IFERROR(VLOOKUP(Tabela18[[#This Row],[Produto]],produtos,3,0),"")</f>
        <v/>
      </c>
      <c r="D154" s="101" t="str">
        <f>IFERROR(Tabela18[[#This Row],[preço unitário]]*Tabela18[[#This Row],[Qtd]],"")</f>
        <v/>
      </c>
      <c r="E154" s="90"/>
      <c r="F154" s="98"/>
      <c r="G154" s="98"/>
      <c r="H154" s="151" t="str">
        <f>IFERROR(VLOOKUP(Tabela31[[#This Row],[Produto]],produtos,5,0),"")</f>
        <v/>
      </c>
      <c r="I154" s="152" t="str">
        <f>IFERROR(Tabela31[[#This Row],[preço unitário]]*Tabela31[[#This Row],[Qtd]],"")</f>
        <v/>
      </c>
      <c r="J154" s="90"/>
      <c r="K154" s="90"/>
      <c r="L154" s="90"/>
      <c r="M154" s="90"/>
    </row>
    <row r="155" spans="1:13" s="88" customFormat="1" x14ac:dyDescent="0.3">
      <c r="A155" s="98"/>
      <c r="B155" s="99"/>
      <c r="C155" s="100" t="str">
        <f>IFERROR(VLOOKUP(Tabela18[[#This Row],[Produto]],produtos,3,0),"")</f>
        <v/>
      </c>
      <c r="D155" s="101" t="str">
        <f>IFERROR(Tabela18[[#This Row],[preço unitário]]*Tabela18[[#This Row],[Qtd]],"")</f>
        <v/>
      </c>
      <c r="E155" s="90"/>
      <c r="F155" s="98"/>
      <c r="G155" s="98"/>
      <c r="H155" s="151" t="str">
        <f>IFERROR(VLOOKUP(Tabela31[[#This Row],[Produto]],produtos,5,0),"")</f>
        <v/>
      </c>
      <c r="I155" s="152" t="str">
        <f>IFERROR(Tabela31[[#This Row],[preço unitário]]*Tabela31[[#This Row],[Qtd]],"")</f>
        <v/>
      </c>
      <c r="J155" s="90"/>
      <c r="K155" s="90"/>
      <c r="L155" s="90"/>
      <c r="M155" s="90"/>
    </row>
    <row r="156" spans="1:13" s="88" customFormat="1" x14ac:dyDescent="0.3">
      <c r="A156" s="98"/>
      <c r="B156" s="99"/>
      <c r="C156" s="100" t="str">
        <f>IFERROR(VLOOKUP(Tabela18[[#This Row],[Produto]],produtos,3,0),"")</f>
        <v/>
      </c>
      <c r="D156" s="101" t="str">
        <f>IFERROR(Tabela18[[#This Row],[preço unitário]]*Tabela18[[#This Row],[Qtd]],"")</f>
        <v/>
      </c>
      <c r="E156" s="90"/>
      <c r="F156" s="98"/>
      <c r="G156" s="98"/>
      <c r="H156" s="151" t="str">
        <f>IFERROR(VLOOKUP(Tabela31[[#This Row],[Produto]],produtos,5,0),"")</f>
        <v/>
      </c>
      <c r="I156" s="152" t="str">
        <f>IFERROR(Tabela31[[#This Row],[preço unitário]]*Tabela31[[#This Row],[Qtd]],"")</f>
        <v/>
      </c>
      <c r="J156" s="90"/>
      <c r="K156" s="90"/>
      <c r="L156" s="90"/>
      <c r="M156" s="90"/>
    </row>
    <row r="157" spans="1:13" s="88" customFormat="1" x14ac:dyDescent="0.3">
      <c r="A157" s="98"/>
      <c r="B157" s="99"/>
      <c r="C157" s="100" t="str">
        <f>IFERROR(VLOOKUP(Tabela18[[#This Row],[Produto]],produtos,3,0),"")</f>
        <v/>
      </c>
      <c r="D157" s="101" t="str">
        <f>IFERROR(Tabela18[[#This Row],[preço unitário]]*Tabela18[[#This Row],[Qtd]],"")</f>
        <v/>
      </c>
      <c r="E157" s="90"/>
      <c r="F157" s="98"/>
      <c r="G157" s="98"/>
      <c r="H157" s="151" t="str">
        <f>IFERROR(VLOOKUP(Tabela31[[#This Row],[Produto]],produtos,5,0),"")</f>
        <v/>
      </c>
      <c r="I157" s="152" t="str">
        <f>IFERROR(Tabela31[[#This Row],[preço unitário]]*Tabela31[[#This Row],[Qtd]],"")</f>
        <v/>
      </c>
      <c r="J157" s="90"/>
      <c r="K157" s="90"/>
      <c r="L157" s="90"/>
      <c r="M157" s="90"/>
    </row>
    <row r="158" spans="1:13" s="88" customFormat="1" x14ac:dyDescent="0.3">
      <c r="A158" s="98"/>
      <c r="B158" s="99"/>
      <c r="C158" s="100" t="str">
        <f>IFERROR(VLOOKUP(Tabela18[[#This Row],[Produto]],produtos,3,0),"")</f>
        <v/>
      </c>
      <c r="D158" s="101" t="str">
        <f>IFERROR(Tabela18[[#This Row],[preço unitário]]*Tabela18[[#This Row],[Qtd]],"")</f>
        <v/>
      </c>
      <c r="E158" s="90"/>
      <c r="F158" s="98"/>
      <c r="G158" s="98"/>
      <c r="H158" s="151" t="str">
        <f>IFERROR(VLOOKUP(Tabela31[[#This Row],[Produto]],produtos,5,0),"")</f>
        <v/>
      </c>
      <c r="I158" s="152" t="str">
        <f>IFERROR(Tabela31[[#This Row],[preço unitário]]*Tabela31[[#This Row],[Qtd]],"")</f>
        <v/>
      </c>
      <c r="J158" s="90"/>
      <c r="K158" s="90"/>
      <c r="L158" s="90"/>
      <c r="M158" s="90"/>
    </row>
    <row r="159" spans="1:13" s="88" customFormat="1" x14ac:dyDescent="0.3">
      <c r="A159" s="98"/>
      <c r="B159" s="99"/>
      <c r="C159" s="100" t="str">
        <f>IFERROR(VLOOKUP(Tabela18[[#This Row],[Produto]],produtos,3,0),"")</f>
        <v/>
      </c>
      <c r="D159" s="101" t="str">
        <f>IFERROR(Tabela18[[#This Row],[preço unitário]]*Tabela18[[#This Row],[Qtd]],"")</f>
        <v/>
      </c>
      <c r="E159" s="90"/>
      <c r="F159" s="98"/>
      <c r="G159" s="98"/>
      <c r="H159" s="151" t="str">
        <f>IFERROR(VLOOKUP(Tabela31[[#This Row],[Produto]],produtos,5,0),"")</f>
        <v/>
      </c>
      <c r="I159" s="152" t="str">
        <f>IFERROR(Tabela31[[#This Row],[preço unitário]]*Tabela31[[#This Row],[Qtd]],"")</f>
        <v/>
      </c>
      <c r="J159" s="90"/>
      <c r="K159" s="90"/>
      <c r="L159" s="90"/>
      <c r="M159" s="90"/>
    </row>
    <row r="160" spans="1:13" s="88" customFormat="1" x14ac:dyDescent="0.3">
      <c r="A160" s="98"/>
      <c r="B160" s="99"/>
      <c r="C160" s="100" t="str">
        <f>IFERROR(VLOOKUP(Tabela18[[#This Row],[Produto]],produtos,3,0),"")</f>
        <v/>
      </c>
      <c r="D160" s="101" t="str">
        <f>IFERROR(Tabela18[[#This Row],[preço unitário]]*Tabela18[[#This Row],[Qtd]],"")</f>
        <v/>
      </c>
      <c r="E160" s="90"/>
      <c r="F160" s="98"/>
      <c r="G160" s="98"/>
      <c r="H160" s="151" t="str">
        <f>IFERROR(VLOOKUP(Tabela31[[#This Row],[Produto]],produtos,5,0),"")</f>
        <v/>
      </c>
      <c r="I160" s="152" t="str">
        <f>IFERROR(Tabela31[[#This Row],[preço unitário]]*Tabela31[[#This Row],[Qtd]],"")</f>
        <v/>
      </c>
      <c r="J160" s="90"/>
      <c r="K160" s="90"/>
      <c r="L160" s="90"/>
      <c r="M160" s="90"/>
    </row>
    <row r="161" spans="1:13" s="88" customFormat="1" x14ac:dyDescent="0.3">
      <c r="A161" s="98"/>
      <c r="B161" s="99"/>
      <c r="C161" s="100" t="str">
        <f>IFERROR(VLOOKUP(Tabela18[[#This Row],[Produto]],produtos,3,0),"")</f>
        <v/>
      </c>
      <c r="D161" s="101" t="str">
        <f>IFERROR(Tabela18[[#This Row],[preço unitário]]*Tabela18[[#This Row],[Qtd]],"")</f>
        <v/>
      </c>
      <c r="E161" s="90"/>
      <c r="F161" s="98"/>
      <c r="G161" s="98"/>
      <c r="H161" s="151" t="str">
        <f>IFERROR(VLOOKUP(Tabela31[[#This Row],[Produto]],produtos,5,0),"")</f>
        <v/>
      </c>
      <c r="I161" s="152" t="str">
        <f>IFERROR(Tabela31[[#This Row],[preço unitário]]*Tabela31[[#This Row],[Qtd]],"")</f>
        <v/>
      </c>
      <c r="J161" s="90"/>
      <c r="K161" s="90"/>
      <c r="L161" s="90"/>
      <c r="M161" s="90"/>
    </row>
    <row r="162" spans="1:13" s="88" customFormat="1" x14ac:dyDescent="0.3">
      <c r="A162" s="98"/>
      <c r="B162" s="99"/>
      <c r="C162" s="100" t="str">
        <f>IFERROR(VLOOKUP(Tabela18[[#This Row],[Produto]],produtos,3,0),"")</f>
        <v/>
      </c>
      <c r="D162" s="101" t="str">
        <f>IFERROR(Tabela18[[#This Row],[preço unitário]]*Tabela18[[#This Row],[Qtd]],"")</f>
        <v/>
      </c>
      <c r="E162" s="90"/>
      <c r="F162" s="98"/>
      <c r="G162" s="98"/>
      <c r="H162" s="151" t="str">
        <f>IFERROR(VLOOKUP(Tabela31[[#This Row],[Produto]],produtos,5,0),"")</f>
        <v/>
      </c>
      <c r="I162" s="152" t="str">
        <f>IFERROR(Tabela31[[#This Row],[preço unitário]]*Tabela31[[#This Row],[Qtd]],"")</f>
        <v/>
      </c>
      <c r="J162" s="90"/>
      <c r="K162" s="90"/>
      <c r="L162" s="90"/>
      <c r="M162" s="90"/>
    </row>
    <row r="163" spans="1:13" s="88" customFormat="1" x14ac:dyDescent="0.3">
      <c r="A163" s="98"/>
      <c r="B163" s="99"/>
      <c r="C163" s="100" t="str">
        <f>IFERROR(VLOOKUP(Tabela18[[#This Row],[Produto]],produtos,3,0),"")</f>
        <v/>
      </c>
      <c r="D163" s="101" t="str">
        <f>IFERROR(Tabela18[[#This Row],[preço unitário]]*Tabela18[[#This Row],[Qtd]],"")</f>
        <v/>
      </c>
      <c r="E163" s="90"/>
      <c r="F163" s="98"/>
      <c r="G163" s="98"/>
      <c r="H163" s="151" t="str">
        <f>IFERROR(VLOOKUP(Tabela31[[#This Row],[Produto]],produtos,5,0),"")</f>
        <v/>
      </c>
      <c r="I163" s="152" t="str">
        <f>IFERROR(Tabela31[[#This Row],[preço unitário]]*Tabela31[[#This Row],[Qtd]],"")</f>
        <v/>
      </c>
      <c r="J163" s="90"/>
      <c r="K163" s="90"/>
      <c r="L163" s="90"/>
      <c r="M163" s="90"/>
    </row>
    <row r="164" spans="1:13" s="88" customFormat="1" x14ac:dyDescent="0.3">
      <c r="A164" s="98"/>
      <c r="B164" s="99"/>
      <c r="C164" s="100" t="str">
        <f>IFERROR(VLOOKUP(Tabela18[[#This Row],[Produto]],produtos,3,0),"")</f>
        <v/>
      </c>
      <c r="D164" s="101" t="str">
        <f>IFERROR(Tabela18[[#This Row],[preço unitário]]*Tabela18[[#This Row],[Qtd]],"")</f>
        <v/>
      </c>
      <c r="E164" s="90"/>
      <c r="F164" s="98"/>
      <c r="G164" s="98"/>
      <c r="H164" s="151" t="str">
        <f>IFERROR(VLOOKUP(Tabela31[[#This Row],[Produto]],produtos,5,0),"")</f>
        <v/>
      </c>
      <c r="I164" s="152" t="str">
        <f>IFERROR(Tabela31[[#This Row],[preço unitário]]*Tabela31[[#This Row],[Qtd]],"")</f>
        <v/>
      </c>
      <c r="J164" s="90"/>
      <c r="K164" s="90"/>
      <c r="L164" s="90"/>
      <c r="M164" s="90"/>
    </row>
    <row r="165" spans="1:13" s="88" customFormat="1" x14ac:dyDescent="0.3">
      <c r="A165" s="98"/>
      <c r="B165" s="99"/>
      <c r="C165" s="100" t="str">
        <f>IFERROR(VLOOKUP(Tabela18[[#This Row],[Produto]],produtos,3,0),"")</f>
        <v/>
      </c>
      <c r="D165" s="101" t="str">
        <f>IFERROR(Tabela18[[#This Row],[preço unitário]]*Tabela18[[#This Row],[Qtd]],"")</f>
        <v/>
      </c>
      <c r="E165" s="90"/>
      <c r="F165" s="98"/>
      <c r="G165" s="98"/>
      <c r="H165" s="151" t="str">
        <f>IFERROR(VLOOKUP(Tabela31[[#This Row],[Produto]],produtos,5,0),"")</f>
        <v/>
      </c>
      <c r="I165" s="152" t="str">
        <f>IFERROR(Tabela31[[#This Row],[preço unitário]]*Tabela31[[#This Row],[Qtd]],"")</f>
        <v/>
      </c>
      <c r="J165" s="90"/>
      <c r="K165" s="90"/>
      <c r="L165" s="90"/>
      <c r="M165" s="90"/>
    </row>
    <row r="166" spans="1:13" s="88" customFormat="1" x14ac:dyDescent="0.3">
      <c r="A166" s="98"/>
      <c r="B166" s="99"/>
      <c r="C166" s="100" t="str">
        <f>IFERROR(VLOOKUP(Tabela18[[#This Row],[Produto]],produtos,3,0),"")</f>
        <v/>
      </c>
      <c r="D166" s="101" t="str">
        <f>IFERROR(Tabela18[[#This Row],[preço unitário]]*Tabela18[[#This Row],[Qtd]],"")</f>
        <v/>
      </c>
      <c r="E166" s="90"/>
      <c r="F166" s="98"/>
      <c r="G166" s="98"/>
      <c r="H166" s="151" t="str">
        <f>IFERROR(VLOOKUP(Tabela31[[#This Row],[Produto]],produtos,5,0),"")</f>
        <v/>
      </c>
      <c r="I166" s="152" t="str">
        <f>IFERROR(Tabela31[[#This Row],[preço unitário]]*Tabela31[[#This Row],[Qtd]],"")</f>
        <v/>
      </c>
      <c r="J166" s="90"/>
      <c r="K166" s="90"/>
      <c r="L166" s="90"/>
      <c r="M166" s="90"/>
    </row>
    <row r="167" spans="1:13" s="88" customFormat="1" x14ac:dyDescent="0.3">
      <c r="A167" s="98"/>
      <c r="B167" s="99"/>
      <c r="C167" s="100" t="str">
        <f>IFERROR(VLOOKUP(Tabela18[[#This Row],[Produto]],produtos,3,0),"")</f>
        <v/>
      </c>
      <c r="D167" s="101" t="str">
        <f>IFERROR(Tabela18[[#This Row],[preço unitário]]*Tabela18[[#This Row],[Qtd]],"")</f>
        <v/>
      </c>
      <c r="E167" s="90"/>
      <c r="F167" s="98"/>
      <c r="G167" s="98"/>
      <c r="H167" s="151" t="str">
        <f>IFERROR(VLOOKUP(Tabela31[[#This Row],[Produto]],produtos,5,0),"")</f>
        <v/>
      </c>
      <c r="I167" s="152" t="str">
        <f>IFERROR(Tabela31[[#This Row],[preço unitário]]*Tabela31[[#This Row],[Qtd]],"")</f>
        <v/>
      </c>
      <c r="J167" s="90"/>
      <c r="K167" s="90"/>
      <c r="L167" s="90"/>
      <c r="M167" s="90"/>
    </row>
    <row r="168" spans="1:13" s="88" customFormat="1" x14ac:dyDescent="0.3">
      <c r="A168" s="98"/>
      <c r="B168" s="99"/>
      <c r="C168" s="100" t="str">
        <f>IFERROR(VLOOKUP(Tabela18[[#This Row],[Produto]],produtos,3,0),"")</f>
        <v/>
      </c>
      <c r="D168" s="101" t="str">
        <f>IFERROR(Tabela18[[#This Row],[preço unitário]]*Tabela18[[#This Row],[Qtd]],"")</f>
        <v/>
      </c>
      <c r="E168" s="90"/>
      <c r="F168" s="98"/>
      <c r="G168" s="98"/>
      <c r="H168" s="151" t="str">
        <f>IFERROR(VLOOKUP(Tabela31[[#This Row],[Produto]],produtos,5,0),"")</f>
        <v/>
      </c>
      <c r="I168" s="152" t="str">
        <f>IFERROR(Tabela31[[#This Row],[preço unitário]]*Tabela31[[#This Row],[Qtd]],"")</f>
        <v/>
      </c>
      <c r="J168" s="90"/>
      <c r="K168" s="90"/>
      <c r="L168" s="90"/>
      <c r="M168" s="90"/>
    </row>
    <row r="169" spans="1:13" s="88" customFormat="1" x14ac:dyDescent="0.3">
      <c r="A169" s="98"/>
      <c r="B169" s="99"/>
      <c r="C169" s="100" t="str">
        <f>IFERROR(VLOOKUP(Tabela18[[#This Row],[Produto]],produtos,3,0),"")</f>
        <v/>
      </c>
      <c r="D169" s="101" t="str">
        <f>IFERROR(Tabela18[[#This Row],[preço unitário]]*Tabela18[[#This Row],[Qtd]],"")</f>
        <v/>
      </c>
      <c r="E169" s="90"/>
      <c r="F169" s="98"/>
      <c r="G169" s="98"/>
      <c r="H169" s="151" t="str">
        <f>IFERROR(VLOOKUP(Tabela31[[#This Row],[Produto]],produtos,5,0),"")</f>
        <v/>
      </c>
      <c r="I169" s="152" t="str">
        <f>IFERROR(Tabela31[[#This Row],[preço unitário]]*Tabela31[[#This Row],[Qtd]],"")</f>
        <v/>
      </c>
      <c r="J169" s="90"/>
      <c r="K169" s="90"/>
      <c r="L169" s="90"/>
      <c r="M169" s="90"/>
    </row>
    <row r="170" spans="1:13" s="88" customFormat="1" x14ac:dyDescent="0.3">
      <c r="A170" s="98"/>
      <c r="B170" s="99"/>
      <c r="C170" s="100" t="str">
        <f>IFERROR(VLOOKUP(Tabela18[[#This Row],[Produto]],produtos,3,0),"")</f>
        <v/>
      </c>
      <c r="D170" s="101" t="str">
        <f>IFERROR(Tabela18[[#This Row],[preço unitário]]*Tabela18[[#This Row],[Qtd]],"")</f>
        <v/>
      </c>
      <c r="E170" s="90"/>
      <c r="F170" s="98"/>
      <c r="G170" s="98"/>
      <c r="H170" s="151" t="str">
        <f>IFERROR(VLOOKUP(Tabela31[[#This Row],[Produto]],produtos,5,0),"")</f>
        <v/>
      </c>
      <c r="I170" s="152" t="str">
        <f>IFERROR(Tabela31[[#This Row],[preço unitário]]*Tabela31[[#This Row],[Qtd]],"")</f>
        <v/>
      </c>
      <c r="J170" s="90"/>
      <c r="K170" s="90"/>
      <c r="L170" s="90"/>
      <c r="M170" s="90"/>
    </row>
    <row r="171" spans="1:13" s="88" customFormat="1" x14ac:dyDescent="0.3">
      <c r="A171" s="98"/>
      <c r="B171" s="99"/>
      <c r="C171" s="100" t="str">
        <f>IFERROR(VLOOKUP(Tabela18[[#This Row],[Produto]],produtos,3,0),"")</f>
        <v/>
      </c>
      <c r="D171" s="101" t="str">
        <f>IFERROR(Tabela18[[#This Row],[preço unitário]]*Tabela18[[#This Row],[Qtd]],"")</f>
        <v/>
      </c>
      <c r="E171" s="90"/>
      <c r="F171" s="98"/>
      <c r="G171" s="98"/>
      <c r="H171" s="151" t="str">
        <f>IFERROR(VLOOKUP(Tabela31[[#This Row],[Produto]],produtos,5,0),"")</f>
        <v/>
      </c>
      <c r="I171" s="152" t="str">
        <f>IFERROR(Tabela31[[#This Row],[preço unitário]]*Tabela31[[#This Row],[Qtd]],"")</f>
        <v/>
      </c>
      <c r="J171" s="90"/>
      <c r="K171" s="90"/>
      <c r="L171" s="90"/>
      <c r="M171" s="90"/>
    </row>
    <row r="172" spans="1:13" s="88" customFormat="1" x14ac:dyDescent="0.3">
      <c r="A172" s="98"/>
      <c r="B172" s="99"/>
      <c r="C172" s="100" t="str">
        <f>IFERROR(VLOOKUP(Tabela18[[#This Row],[Produto]],produtos,3,0),"")</f>
        <v/>
      </c>
      <c r="D172" s="101" t="str">
        <f>IFERROR(Tabela18[[#This Row],[preço unitário]]*Tabela18[[#This Row],[Qtd]],"")</f>
        <v/>
      </c>
      <c r="E172" s="90"/>
      <c r="F172" s="98"/>
      <c r="G172" s="98"/>
      <c r="H172" s="151" t="str">
        <f>IFERROR(VLOOKUP(Tabela31[[#This Row],[Produto]],produtos,5,0),"")</f>
        <v/>
      </c>
      <c r="I172" s="152" t="str">
        <f>IFERROR(Tabela31[[#This Row],[preço unitário]]*Tabela31[[#This Row],[Qtd]],"")</f>
        <v/>
      </c>
      <c r="J172" s="90"/>
      <c r="K172" s="90"/>
      <c r="L172" s="90"/>
      <c r="M172" s="90"/>
    </row>
    <row r="173" spans="1:13" s="88" customFormat="1" x14ac:dyDescent="0.3">
      <c r="A173" s="98"/>
      <c r="B173" s="99"/>
      <c r="C173" s="100" t="str">
        <f>IFERROR(VLOOKUP(Tabela18[[#This Row],[Produto]],produtos,3,0),"")</f>
        <v/>
      </c>
      <c r="D173" s="101" t="str">
        <f>IFERROR(Tabela18[[#This Row],[preço unitário]]*Tabela18[[#This Row],[Qtd]],"")</f>
        <v/>
      </c>
      <c r="E173" s="90"/>
      <c r="F173" s="98"/>
      <c r="G173" s="98"/>
      <c r="H173" s="151" t="str">
        <f>IFERROR(VLOOKUP(Tabela31[[#This Row],[Produto]],produtos,5,0),"")</f>
        <v/>
      </c>
      <c r="I173" s="152" t="str">
        <f>IFERROR(Tabela31[[#This Row],[preço unitário]]*Tabela31[[#This Row],[Qtd]],"")</f>
        <v/>
      </c>
      <c r="J173" s="90"/>
      <c r="K173" s="90"/>
      <c r="L173" s="90"/>
      <c r="M173" s="90"/>
    </row>
    <row r="174" spans="1:13" s="88" customFormat="1" x14ac:dyDescent="0.3">
      <c r="A174" s="98"/>
      <c r="B174" s="99"/>
      <c r="C174" s="100" t="str">
        <f>IFERROR(VLOOKUP(Tabela18[[#This Row],[Produto]],produtos,3,0),"")</f>
        <v/>
      </c>
      <c r="D174" s="101" t="str">
        <f>IFERROR(Tabela18[[#This Row],[preço unitário]]*Tabela18[[#This Row],[Qtd]],"")</f>
        <v/>
      </c>
      <c r="E174" s="90"/>
      <c r="F174" s="98"/>
      <c r="G174" s="98"/>
      <c r="H174" s="151" t="str">
        <f>IFERROR(VLOOKUP(Tabela31[[#This Row],[Produto]],produtos,5,0),"")</f>
        <v/>
      </c>
      <c r="I174" s="152" t="str">
        <f>IFERROR(Tabela31[[#This Row],[preço unitário]]*Tabela31[[#This Row],[Qtd]],"")</f>
        <v/>
      </c>
      <c r="J174" s="90"/>
      <c r="K174" s="90"/>
      <c r="L174" s="90"/>
      <c r="M174" s="90"/>
    </row>
    <row r="175" spans="1:13" s="88" customFormat="1" x14ac:dyDescent="0.3">
      <c r="A175" s="98"/>
      <c r="B175" s="99"/>
      <c r="C175" s="100" t="str">
        <f>IFERROR(VLOOKUP(Tabela18[[#This Row],[Produto]],produtos,3,0),"")</f>
        <v/>
      </c>
      <c r="D175" s="101" t="str">
        <f>IFERROR(Tabela18[[#This Row],[preço unitário]]*Tabela18[[#This Row],[Qtd]],"")</f>
        <v/>
      </c>
      <c r="E175" s="90"/>
      <c r="F175" s="98"/>
      <c r="G175" s="98"/>
      <c r="H175" s="151" t="str">
        <f>IFERROR(VLOOKUP(Tabela31[[#This Row],[Produto]],produtos,5,0),"")</f>
        <v/>
      </c>
      <c r="I175" s="152" t="str">
        <f>IFERROR(Tabela31[[#This Row],[preço unitário]]*Tabela31[[#This Row],[Qtd]],"")</f>
        <v/>
      </c>
      <c r="J175" s="90"/>
      <c r="K175" s="90"/>
      <c r="L175" s="90"/>
      <c r="M175" s="90"/>
    </row>
    <row r="176" spans="1:13" s="88" customFormat="1" x14ac:dyDescent="0.3">
      <c r="A176" s="98"/>
      <c r="B176" s="99"/>
      <c r="C176" s="100" t="str">
        <f>IFERROR(VLOOKUP(Tabela18[[#This Row],[Produto]],produtos,3,0),"")</f>
        <v/>
      </c>
      <c r="D176" s="101" t="str">
        <f>IFERROR(Tabela18[[#This Row],[preço unitário]]*Tabela18[[#This Row],[Qtd]],"")</f>
        <v/>
      </c>
      <c r="E176" s="90"/>
      <c r="F176" s="98"/>
      <c r="G176" s="98"/>
      <c r="H176" s="151" t="str">
        <f>IFERROR(VLOOKUP(Tabela31[[#This Row],[Produto]],produtos,5,0),"")</f>
        <v/>
      </c>
      <c r="I176" s="152" t="str">
        <f>IFERROR(Tabela31[[#This Row],[preço unitário]]*Tabela31[[#This Row],[Qtd]],"")</f>
        <v/>
      </c>
      <c r="J176" s="90"/>
      <c r="K176" s="90"/>
      <c r="L176" s="90"/>
      <c r="M176" s="90"/>
    </row>
    <row r="177" spans="1:13" s="88" customFormat="1" x14ac:dyDescent="0.3">
      <c r="A177" s="98"/>
      <c r="B177" s="99"/>
      <c r="C177" s="100" t="str">
        <f>IFERROR(VLOOKUP(Tabela18[[#This Row],[Produto]],produtos,3,0),"")</f>
        <v/>
      </c>
      <c r="D177" s="101" t="str">
        <f>IFERROR(Tabela18[[#This Row],[preço unitário]]*Tabela18[[#This Row],[Qtd]],"")</f>
        <v/>
      </c>
      <c r="E177" s="90"/>
      <c r="F177" s="98"/>
      <c r="G177" s="98"/>
      <c r="H177" s="151" t="str">
        <f>IFERROR(VLOOKUP(Tabela31[[#This Row],[Produto]],produtos,5,0),"")</f>
        <v/>
      </c>
      <c r="I177" s="152" t="str">
        <f>IFERROR(Tabela31[[#This Row],[preço unitário]]*Tabela31[[#This Row],[Qtd]],"")</f>
        <v/>
      </c>
      <c r="J177" s="90"/>
      <c r="K177" s="90"/>
      <c r="L177" s="90"/>
      <c r="M177" s="90"/>
    </row>
    <row r="178" spans="1:13" s="88" customFormat="1" x14ac:dyDescent="0.3">
      <c r="A178" s="98"/>
      <c r="B178" s="99"/>
      <c r="C178" s="100" t="str">
        <f>IFERROR(VLOOKUP(Tabela18[[#This Row],[Produto]],produtos,3,0),"")</f>
        <v/>
      </c>
      <c r="D178" s="101" t="str">
        <f>IFERROR(Tabela18[[#This Row],[preço unitário]]*Tabela18[[#This Row],[Qtd]],"")</f>
        <v/>
      </c>
      <c r="E178" s="90"/>
      <c r="F178" s="98"/>
      <c r="G178" s="98"/>
      <c r="H178" s="151" t="str">
        <f>IFERROR(VLOOKUP(Tabela31[[#This Row],[Produto]],produtos,5,0),"")</f>
        <v/>
      </c>
      <c r="I178" s="152" t="str">
        <f>IFERROR(Tabela31[[#This Row],[preço unitário]]*Tabela31[[#This Row],[Qtd]],"")</f>
        <v/>
      </c>
      <c r="J178" s="90"/>
      <c r="K178" s="90"/>
      <c r="L178" s="90"/>
      <c r="M178" s="90"/>
    </row>
    <row r="179" spans="1:13" s="88" customFormat="1" x14ac:dyDescent="0.3">
      <c r="A179" s="98"/>
      <c r="B179" s="99"/>
      <c r="C179" s="100" t="str">
        <f>IFERROR(VLOOKUP(Tabela18[[#This Row],[Produto]],produtos,3,0),"")</f>
        <v/>
      </c>
      <c r="D179" s="101" t="str">
        <f>IFERROR(Tabela18[[#This Row],[preço unitário]]*Tabela18[[#This Row],[Qtd]],"")</f>
        <v/>
      </c>
      <c r="E179" s="90"/>
      <c r="F179" s="98"/>
      <c r="G179" s="98"/>
      <c r="H179" s="151" t="str">
        <f>IFERROR(VLOOKUP(Tabela31[[#This Row],[Produto]],produtos,5,0),"")</f>
        <v/>
      </c>
      <c r="I179" s="152" t="str">
        <f>IFERROR(Tabela31[[#This Row],[preço unitário]]*Tabela31[[#This Row],[Qtd]],"")</f>
        <v/>
      </c>
      <c r="J179" s="90"/>
      <c r="K179" s="90"/>
      <c r="L179" s="90"/>
      <c r="M179" s="90"/>
    </row>
    <row r="180" spans="1:13" s="88" customFormat="1" x14ac:dyDescent="0.3">
      <c r="A180" s="98"/>
      <c r="B180" s="99"/>
      <c r="C180" s="100" t="str">
        <f>IFERROR(VLOOKUP(Tabela18[[#This Row],[Produto]],produtos,3,0),"")</f>
        <v/>
      </c>
      <c r="D180" s="101" t="str">
        <f>IFERROR(Tabela18[[#This Row],[preço unitário]]*Tabela18[[#This Row],[Qtd]],"")</f>
        <v/>
      </c>
      <c r="E180" s="90"/>
      <c r="F180" s="98"/>
      <c r="G180" s="98"/>
      <c r="H180" s="151" t="str">
        <f>IFERROR(VLOOKUP(Tabela31[[#This Row],[Produto]],produtos,5,0),"")</f>
        <v/>
      </c>
      <c r="I180" s="152" t="str">
        <f>IFERROR(Tabela31[[#This Row],[preço unitário]]*Tabela31[[#This Row],[Qtd]],"")</f>
        <v/>
      </c>
      <c r="J180" s="90"/>
      <c r="K180" s="90"/>
      <c r="L180" s="90"/>
      <c r="M180" s="90"/>
    </row>
    <row r="181" spans="1:13" s="88" customFormat="1" x14ac:dyDescent="0.3">
      <c r="A181" s="98"/>
      <c r="B181" s="99"/>
      <c r="C181" s="100" t="str">
        <f>IFERROR(VLOOKUP(Tabela18[[#This Row],[Produto]],produtos,3,0),"")</f>
        <v/>
      </c>
      <c r="D181" s="101" t="str">
        <f>IFERROR(Tabela18[[#This Row],[preço unitário]]*Tabela18[[#This Row],[Qtd]],"")</f>
        <v/>
      </c>
      <c r="E181" s="90"/>
      <c r="F181" s="98"/>
      <c r="G181" s="98"/>
      <c r="H181" s="151" t="str">
        <f>IFERROR(VLOOKUP(Tabela31[[#This Row],[Produto]],produtos,5,0),"")</f>
        <v/>
      </c>
      <c r="I181" s="152" t="str">
        <f>IFERROR(Tabela31[[#This Row],[preço unitário]]*Tabela31[[#This Row],[Qtd]],"")</f>
        <v/>
      </c>
      <c r="J181" s="90"/>
      <c r="K181" s="90"/>
      <c r="L181" s="90"/>
      <c r="M181" s="90"/>
    </row>
    <row r="182" spans="1:13" s="88" customFormat="1" x14ac:dyDescent="0.3">
      <c r="A182" s="98"/>
      <c r="B182" s="99"/>
      <c r="C182" s="100" t="str">
        <f>IFERROR(VLOOKUP(Tabela18[[#This Row],[Produto]],produtos,3,0),"")</f>
        <v/>
      </c>
      <c r="D182" s="101" t="str">
        <f>IFERROR(Tabela18[[#This Row],[preço unitário]]*Tabela18[[#This Row],[Qtd]],"")</f>
        <v/>
      </c>
      <c r="E182" s="90"/>
      <c r="F182" s="98"/>
      <c r="G182" s="98"/>
      <c r="H182" s="151" t="str">
        <f>IFERROR(VLOOKUP(Tabela31[[#This Row],[Produto]],produtos,5,0),"")</f>
        <v/>
      </c>
      <c r="I182" s="152" t="str">
        <f>IFERROR(Tabela31[[#This Row],[preço unitário]]*Tabela31[[#This Row],[Qtd]],"")</f>
        <v/>
      </c>
      <c r="J182" s="90"/>
      <c r="K182" s="90"/>
      <c r="L182" s="90"/>
      <c r="M182" s="90"/>
    </row>
    <row r="183" spans="1:13" s="88" customFormat="1" x14ac:dyDescent="0.3">
      <c r="A183" s="98"/>
      <c r="B183" s="99"/>
      <c r="C183" s="100" t="str">
        <f>IFERROR(VLOOKUP(Tabela18[[#This Row],[Produto]],produtos,3,0),"")</f>
        <v/>
      </c>
      <c r="D183" s="101" t="str">
        <f>IFERROR(Tabela18[[#This Row],[preço unitário]]*Tabela18[[#This Row],[Qtd]],"")</f>
        <v/>
      </c>
      <c r="E183" s="90"/>
      <c r="F183" s="98"/>
      <c r="G183" s="98"/>
      <c r="H183" s="151" t="str">
        <f>IFERROR(VLOOKUP(Tabela31[[#This Row],[Produto]],produtos,5,0),"")</f>
        <v/>
      </c>
      <c r="I183" s="152" t="str">
        <f>IFERROR(Tabela31[[#This Row],[preço unitário]]*Tabela31[[#This Row],[Qtd]],"")</f>
        <v/>
      </c>
      <c r="J183" s="90"/>
      <c r="K183" s="90"/>
      <c r="L183" s="90"/>
      <c r="M183" s="90"/>
    </row>
    <row r="184" spans="1:13" s="88" customFormat="1" x14ac:dyDescent="0.3">
      <c r="A184" s="98"/>
      <c r="B184" s="99"/>
      <c r="C184" s="100" t="str">
        <f>IFERROR(VLOOKUP(Tabela18[[#This Row],[Produto]],produtos,3,0),"")</f>
        <v/>
      </c>
      <c r="D184" s="101" t="str">
        <f>IFERROR(Tabela18[[#This Row],[preço unitário]]*Tabela18[[#This Row],[Qtd]],"")</f>
        <v/>
      </c>
      <c r="E184" s="90"/>
      <c r="F184" s="98"/>
      <c r="G184" s="98"/>
      <c r="H184" s="151" t="str">
        <f>IFERROR(VLOOKUP(Tabela31[[#This Row],[Produto]],produtos,5,0),"")</f>
        <v/>
      </c>
      <c r="I184" s="152" t="str">
        <f>IFERROR(Tabela31[[#This Row],[preço unitário]]*Tabela31[[#This Row],[Qtd]],"")</f>
        <v/>
      </c>
      <c r="J184" s="90"/>
      <c r="K184" s="90"/>
      <c r="L184" s="90"/>
      <c r="M184" s="90"/>
    </row>
    <row r="185" spans="1:13" s="88" customFormat="1" x14ac:dyDescent="0.3">
      <c r="A185" s="98"/>
      <c r="B185" s="99"/>
      <c r="C185" s="100" t="str">
        <f>IFERROR(VLOOKUP(Tabela18[[#This Row],[Produto]],produtos,3,0),"")</f>
        <v/>
      </c>
      <c r="D185" s="101" t="str">
        <f>IFERROR(Tabela18[[#This Row],[preço unitário]]*Tabela18[[#This Row],[Qtd]],"")</f>
        <v/>
      </c>
      <c r="E185" s="90"/>
      <c r="F185" s="98"/>
      <c r="G185" s="98"/>
      <c r="H185" s="151" t="str">
        <f>IFERROR(VLOOKUP(Tabela31[[#This Row],[Produto]],produtos,5,0),"")</f>
        <v/>
      </c>
      <c r="I185" s="152" t="str">
        <f>IFERROR(Tabela31[[#This Row],[preço unitário]]*Tabela31[[#This Row],[Qtd]],"")</f>
        <v/>
      </c>
      <c r="J185" s="90"/>
      <c r="K185" s="90"/>
      <c r="L185" s="90"/>
      <c r="M185" s="90"/>
    </row>
    <row r="186" spans="1:13" s="88" customFormat="1" x14ac:dyDescent="0.3">
      <c r="A186" s="98"/>
      <c r="B186" s="99"/>
      <c r="C186" s="100" t="str">
        <f>IFERROR(VLOOKUP(Tabela18[[#This Row],[Produto]],produtos,3,0),"")</f>
        <v/>
      </c>
      <c r="D186" s="101" t="str">
        <f>IFERROR(Tabela18[[#This Row],[preço unitário]]*Tabela18[[#This Row],[Qtd]],"")</f>
        <v/>
      </c>
      <c r="E186" s="90"/>
      <c r="F186" s="98"/>
      <c r="G186" s="98"/>
      <c r="H186" s="151" t="str">
        <f>IFERROR(VLOOKUP(Tabela31[[#This Row],[Produto]],produtos,5,0),"")</f>
        <v/>
      </c>
      <c r="I186" s="152" t="str">
        <f>IFERROR(Tabela31[[#This Row],[preço unitário]]*Tabela31[[#This Row],[Qtd]],"")</f>
        <v/>
      </c>
      <c r="J186" s="90"/>
      <c r="K186" s="90"/>
      <c r="L186" s="90"/>
      <c r="M186" s="90"/>
    </row>
    <row r="187" spans="1:13" s="88" customFormat="1" x14ac:dyDescent="0.3">
      <c r="A187" s="98"/>
      <c r="B187" s="99"/>
      <c r="C187" s="100" t="str">
        <f>IFERROR(VLOOKUP(Tabela18[[#This Row],[Produto]],produtos,3,0),"")</f>
        <v/>
      </c>
      <c r="D187" s="101" t="str">
        <f>IFERROR(Tabela18[[#This Row],[preço unitário]]*Tabela18[[#This Row],[Qtd]],"")</f>
        <v/>
      </c>
      <c r="E187" s="90"/>
      <c r="F187" s="98"/>
      <c r="G187" s="98"/>
      <c r="H187" s="151" t="str">
        <f>IFERROR(VLOOKUP(Tabela31[[#This Row],[Produto]],produtos,5,0),"")</f>
        <v/>
      </c>
      <c r="I187" s="152" t="str">
        <f>IFERROR(Tabela31[[#This Row],[preço unitário]]*Tabela31[[#This Row],[Qtd]],"")</f>
        <v/>
      </c>
      <c r="J187" s="90"/>
      <c r="K187" s="90"/>
      <c r="L187" s="90"/>
      <c r="M187" s="90"/>
    </row>
    <row r="188" spans="1:13" s="88" customFormat="1" x14ac:dyDescent="0.3">
      <c r="A188" s="98"/>
      <c r="B188" s="99"/>
      <c r="C188" s="100" t="str">
        <f>IFERROR(VLOOKUP(Tabela18[[#This Row],[Produto]],produtos,3,0),"")</f>
        <v/>
      </c>
      <c r="D188" s="101" t="str">
        <f>IFERROR(Tabela18[[#This Row],[preço unitário]]*Tabela18[[#This Row],[Qtd]],"")</f>
        <v/>
      </c>
      <c r="E188" s="90"/>
      <c r="F188" s="98"/>
      <c r="G188" s="98"/>
      <c r="H188" s="151" t="str">
        <f>IFERROR(VLOOKUP(Tabela31[[#This Row],[Produto]],produtos,5,0),"")</f>
        <v/>
      </c>
      <c r="I188" s="152" t="str">
        <f>IFERROR(Tabela31[[#This Row],[preço unitário]]*Tabela31[[#This Row],[Qtd]],"")</f>
        <v/>
      </c>
      <c r="J188" s="90"/>
      <c r="K188" s="90"/>
      <c r="L188" s="90"/>
      <c r="M188" s="90"/>
    </row>
    <row r="189" spans="1:13" s="88" customFormat="1" x14ac:dyDescent="0.3">
      <c r="A189" s="98"/>
      <c r="B189" s="99"/>
      <c r="C189" s="100" t="str">
        <f>IFERROR(VLOOKUP(Tabela18[[#This Row],[Produto]],produtos,3,0),"")</f>
        <v/>
      </c>
      <c r="D189" s="101" t="str">
        <f>IFERROR(Tabela18[[#This Row],[preço unitário]]*Tabela18[[#This Row],[Qtd]],"")</f>
        <v/>
      </c>
      <c r="E189" s="90"/>
      <c r="F189" s="98"/>
      <c r="G189" s="98"/>
      <c r="H189" s="151" t="str">
        <f>IFERROR(VLOOKUP(Tabela31[[#This Row],[Produto]],produtos,5,0),"")</f>
        <v/>
      </c>
      <c r="I189" s="152" t="str">
        <f>IFERROR(Tabela31[[#This Row],[preço unitário]]*Tabela31[[#This Row],[Qtd]],"")</f>
        <v/>
      </c>
      <c r="J189" s="90"/>
      <c r="K189" s="90"/>
      <c r="L189" s="90"/>
      <c r="M189" s="90"/>
    </row>
    <row r="190" spans="1:13" s="88" customFormat="1" x14ac:dyDescent="0.3">
      <c r="A190" s="98"/>
      <c r="B190" s="99"/>
      <c r="C190" s="100" t="str">
        <f>IFERROR(VLOOKUP(Tabela18[[#This Row],[Produto]],produtos,3,0),"")</f>
        <v/>
      </c>
      <c r="D190" s="101" t="str">
        <f>IFERROR(Tabela18[[#This Row],[preço unitário]]*Tabela18[[#This Row],[Qtd]],"")</f>
        <v/>
      </c>
      <c r="E190" s="90"/>
      <c r="F190" s="98"/>
      <c r="G190" s="98"/>
      <c r="H190" s="151" t="str">
        <f>IFERROR(VLOOKUP(Tabela31[[#This Row],[Produto]],produtos,5,0),"")</f>
        <v/>
      </c>
      <c r="I190" s="152" t="str">
        <f>IFERROR(Tabela31[[#This Row],[preço unitário]]*Tabela31[[#This Row],[Qtd]],"")</f>
        <v/>
      </c>
      <c r="J190" s="90"/>
      <c r="K190" s="90"/>
      <c r="L190" s="90"/>
      <c r="M190" s="90"/>
    </row>
    <row r="191" spans="1:13" s="88" customFormat="1" x14ac:dyDescent="0.3">
      <c r="A191" s="98"/>
      <c r="B191" s="99"/>
      <c r="C191" s="100" t="str">
        <f>IFERROR(VLOOKUP(Tabela18[[#This Row],[Produto]],produtos,3,0),"")</f>
        <v/>
      </c>
      <c r="D191" s="101" t="str">
        <f>IFERROR(Tabela18[[#This Row],[preço unitário]]*Tabela18[[#This Row],[Qtd]],"")</f>
        <v/>
      </c>
      <c r="E191" s="90"/>
      <c r="F191" s="98"/>
      <c r="G191" s="98"/>
      <c r="H191" s="151" t="str">
        <f>IFERROR(VLOOKUP(Tabela31[[#This Row],[Produto]],produtos,5,0),"")</f>
        <v/>
      </c>
      <c r="I191" s="152" t="str">
        <f>IFERROR(Tabela31[[#This Row],[preço unitário]]*Tabela31[[#This Row],[Qtd]],"")</f>
        <v/>
      </c>
      <c r="J191" s="90"/>
      <c r="K191" s="90"/>
      <c r="L191" s="90"/>
      <c r="M191" s="90"/>
    </row>
    <row r="192" spans="1:13" s="88" customFormat="1" x14ac:dyDescent="0.3">
      <c r="A192" s="98"/>
      <c r="B192" s="99"/>
      <c r="C192" s="100" t="str">
        <f>IFERROR(VLOOKUP(Tabela18[[#This Row],[Produto]],produtos,3,0),"")</f>
        <v/>
      </c>
      <c r="D192" s="101" t="str">
        <f>IFERROR(Tabela18[[#This Row],[preço unitário]]*Tabela18[[#This Row],[Qtd]],"")</f>
        <v/>
      </c>
      <c r="E192" s="90"/>
      <c r="F192" s="98"/>
      <c r="G192" s="98"/>
      <c r="H192" s="151" t="str">
        <f>IFERROR(VLOOKUP(Tabela31[[#This Row],[Produto]],produtos,5,0),"")</f>
        <v/>
      </c>
      <c r="I192" s="152" t="str">
        <f>IFERROR(Tabela31[[#This Row],[preço unitário]]*Tabela31[[#This Row],[Qtd]],"")</f>
        <v/>
      </c>
      <c r="J192" s="90"/>
      <c r="K192" s="90"/>
      <c r="L192" s="90"/>
      <c r="M192" s="90"/>
    </row>
    <row r="193" spans="1:13" s="88" customFormat="1" x14ac:dyDescent="0.3">
      <c r="A193" s="98"/>
      <c r="B193" s="99"/>
      <c r="C193" s="100" t="str">
        <f>IFERROR(VLOOKUP(Tabela18[[#This Row],[Produto]],produtos,3,0),"")</f>
        <v/>
      </c>
      <c r="D193" s="101" t="str">
        <f>IFERROR(Tabela18[[#This Row],[preço unitário]]*Tabela18[[#This Row],[Qtd]],"")</f>
        <v/>
      </c>
      <c r="E193" s="90"/>
      <c r="F193" s="98"/>
      <c r="G193" s="98"/>
      <c r="H193" s="151" t="str">
        <f>IFERROR(VLOOKUP(Tabela31[[#This Row],[Produto]],produtos,5,0),"")</f>
        <v/>
      </c>
      <c r="I193" s="152" t="str">
        <f>IFERROR(Tabela31[[#This Row],[preço unitário]]*Tabela31[[#This Row],[Qtd]],"")</f>
        <v/>
      </c>
      <c r="J193" s="90"/>
      <c r="K193" s="90"/>
      <c r="L193" s="90"/>
      <c r="M193" s="90"/>
    </row>
    <row r="194" spans="1:13" s="88" customFormat="1" x14ac:dyDescent="0.3">
      <c r="A194" s="98"/>
      <c r="B194" s="99"/>
      <c r="C194" s="100" t="str">
        <f>IFERROR(VLOOKUP(Tabela18[[#This Row],[Produto]],produtos,3,0),"")</f>
        <v/>
      </c>
      <c r="D194" s="101" t="str">
        <f>IFERROR(Tabela18[[#This Row],[preço unitário]]*Tabela18[[#This Row],[Qtd]],"")</f>
        <v/>
      </c>
      <c r="E194" s="90"/>
      <c r="F194" s="98"/>
      <c r="G194" s="98"/>
      <c r="H194" s="151" t="str">
        <f>IFERROR(VLOOKUP(Tabela31[[#This Row],[Produto]],produtos,5,0),"")</f>
        <v/>
      </c>
      <c r="I194" s="152" t="str">
        <f>IFERROR(Tabela31[[#This Row],[preço unitário]]*Tabela31[[#This Row],[Qtd]],"")</f>
        <v/>
      </c>
      <c r="J194" s="90"/>
      <c r="K194" s="90"/>
      <c r="L194" s="90"/>
      <c r="M194" s="90"/>
    </row>
    <row r="195" spans="1:13" s="88" customFormat="1" x14ac:dyDescent="0.3">
      <c r="A195" s="98"/>
      <c r="B195" s="99"/>
      <c r="C195" s="100" t="str">
        <f>IFERROR(VLOOKUP(Tabela18[[#This Row],[Produto]],produtos,3,0),"")</f>
        <v/>
      </c>
      <c r="D195" s="101" t="str">
        <f>IFERROR(Tabela18[[#This Row],[preço unitário]]*Tabela18[[#This Row],[Qtd]],"")</f>
        <v/>
      </c>
      <c r="E195" s="90"/>
      <c r="F195" s="98"/>
      <c r="G195" s="98"/>
      <c r="H195" s="151" t="str">
        <f>IFERROR(VLOOKUP(Tabela31[[#This Row],[Produto]],produtos,5,0),"")</f>
        <v/>
      </c>
      <c r="I195" s="152" t="str">
        <f>IFERROR(Tabela31[[#This Row],[preço unitário]]*Tabela31[[#This Row],[Qtd]],"")</f>
        <v/>
      </c>
      <c r="J195" s="90"/>
      <c r="K195" s="90"/>
      <c r="L195" s="90"/>
      <c r="M195" s="90"/>
    </row>
    <row r="196" spans="1:13" s="88" customFormat="1" x14ac:dyDescent="0.3">
      <c r="A196" s="98"/>
      <c r="B196" s="99"/>
      <c r="C196" s="100" t="str">
        <f>IFERROR(VLOOKUP(Tabela18[[#This Row],[Produto]],produtos,3,0),"")</f>
        <v/>
      </c>
      <c r="D196" s="101" t="str">
        <f>IFERROR(Tabela18[[#This Row],[preço unitário]]*Tabela18[[#This Row],[Qtd]],"")</f>
        <v/>
      </c>
      <c r="E196" s="90"/>
      <c r="F196" s="98"/>
      <c r="G196" s="98"/>
      <c r="H196" s="151" t="str">
        <f>IFERROR(VLOOKUP(Tabela31[[#This Row],[Produto]],produtos,5,0),"")</f>
        <v/>
      </c>
      <c r="I196" s="152" t="str">
        <f>IFERROR(Tabela31[[#This Row],[preço unitário]]*Tabela31[[#This Row],[Qtd]],"")</f>
        <v/>
      </c>
      <c r="J196" s="90"/>
      <c r="K196" s="90"/>
      <c r="L196" s="90"/>
      <c r="M196" s="90"/>
    </row>
    <row r="197" spans="1:13" s="88" customFormat="1" x14ac:dyDescent="0.3">
      <c r="A197" s="98"/>
      <c r="B197" s="99"/>
      <c r="C197" s="100" t="str">
        <f>IFERROR(VLOOKUP(Tabela18[[#This Row],[Produto]],produtos,3,0),"")</f>
        <v/>
      </c>
      <c r="D197" s="101" t="str">
        <f>IFERROR(Tabela18[[#This Row],[preço unitário]]*Tabela18[[#This Row],[Qtd]],"")</f>
        <v/>
      </c>
      <c r="E197" s="90"/>
      <c r="F197" s="98"/>
      <c r="G197" s="98"/>
      <c r="H197" s="151" t="str">
        <f>IFERROR(VLOOKUP(Tabela31[[#This Row],[Produto]],produtos,5,0),"")</f>
        <v/>
      </c>
      <c r="I197" s="152" t="str">
        <f>IFERROR(Tabela31[[#This Row],[preço unitário]]*Tabela31[[#This Row],[Qtd]],"")</f>
        <v/>
      </c>
      <c r="J197" s="90"/>
      <c r="K197" s="90"/>
      <c r="L197" s="90"/>
      <c r="M197" s="90"/>
    </row>
    <row r="198" spans="1:13" s="88" customFormat="1" x14ac:dyDescent="0.3">
      <c r="A198" s="98"/>
      <c r="B198" s="99"/>
      <c r="C198" s="100" t="str">
        <f>IFERROR(VLOOKUP(Tabela18[[#This Row],[Produto]],produtos,3,0),"")</f>
        <v/>
      </c>
      <c r="D198" s="101" t="str">
        <f>IFERROR(Tabela18[[#This Row],[preço unitário]]*Tabela18[[#This Row],[Qtd]],"")</f>
        <v/>
      </c>
      <c r="E198" s="90"/>
      <c r="F198" s="98"/>
      <c r="G198" s="98"/>
      <c r="H198" s="151" t="str">
        <f>IFERROR(VLOOKUP(Tabela31[[#This Row],[Produto]],produtos,5,0),"")</f>
        <v/>
      </c>
      <c r="I198" s="152" t="str">
        <f>IFERROR(Tabela31[[#This Row],[preço unitário]]*Tabela31[[#This Row],[Qtd]],"")</f>
        <v/>
      </c>
      <c r="J198" s="90"/>
      <c r="K198" s="90"/>
      <c r="L198" s="90"/>
      <c r="M198" s="90"/>
    </row>
    <row r="199" spans="1:13" s="88" customFormat="1" x14ac:dyDescent="0.3">
      <c r="A199" s="98"/>
      <c r="B199" s="99"/>
      <c r="C199" s="100" t="str">
        <f>IFERROR(VLOOKUP(Tabela18[[#This Row],[Produto]],produtos,3,0),"")</f>
        <v/>
      </c>
      <c r="D199" s="101" t="str">
        <f>IFERROR(Tabela18[[#This Row],[preço unitário]]*Tabela18[[#This Row],[Qtd]],"")</f>
        <v/>
      </c>
      <c r="E199" s="90"/>
      <c r="F199" s="98"/>
      <c r="G199" s="98"/>
      <c r="H199" s="151" t="str">
        <f>IFERROR(VLOOKUP(Tabela31[[#This Row],[Produto]],produtos,5,0),"")</f>
        <v/>
      </c>
      <c r="I199" s="152" t="str">
        <f>IFERROR(Tabela31[[#This Row],[preço unitário]]*Tabela31[[#This Row],[Qtd]],"")</f>
        <v/>
      </c>
      <c r="J199" s="90"/>
      <c r="K199" s="90"/>
      <c r="L199" s="90"/>
      <c r="M199" s="90"/>
    </row>
    <row r="200" spans="1:13" s="88" customFormat="1" x14ac:dyDescent="0.3">
      <c r="A200" s="98"/>
      <c r="B200" s="99"/>
      <c r="C200" s="100" t="str">
        <f>IFERROR(VLOOKUP(Tabela18[[#This Row],[Produto]],produtos,3,0),"")</f>
        <v/>
      </c>
      <c r="D200" s="101" t="str">
        <f>IFERROR(Tabela18[[#This Row],[preço unitário]]*Tabela18[[#This Row],[Qtd]],"")</f>
        <v/>
      </c>
      <c r="E200" s="90"/>
      <c r="F200" s="98"/>
      <c r="G200" s="98"/>
      <c r="H200" s="151" t="str">
        <f>IFERROR(VLOOKUP(Tabela31[[#This Row],[Produto]],produtos,5,0),"")</f>
        <v/>
      </c>
      <c r="I200" s="152" t="str">
        <f>IFERROR(Tabela31[[#This Row],[preço unitário]]*Tabela31[[#This Row],[Qtd]],"")</f>
        <v/>
      </c>
      <c r="J200" s="90"/>
      <c r="K200" s="90"/>
      <c r="L200" s="90"/>
      <c r="M200" s="90"/>
    </row>
    <row r="201" spans="1:13" s="88" customFormat="1" x14ac:dyDescent="0.3">
      <c r="A201" s="98"/>
      <c r="B201" s="99"/>
      <c r="C201" s="100" t="str">
        <f>IFERROR(VLOOKUP(Tabela18[[#This Row],[Produto]],produtos,3,0),"")</f>
        <v/>
      </c>
      <c r="D201" s="101" t="str">
        <f>IFERROR(Tabela18[[#This Row],[preço unitário]]*Tabela18[[#This Row],[Qtd]],"")</f>
        <v/>
      </c>
      <c r="E201" s="90"/>
      <c r="F201" s="98"/>
      <c r="G201" s="98"/>
      <c r="H201" s="151" t="str">
        <f>IFERROR(VLOOKUP(Tabela31[[#This Row],[Produto]],produtos,5,0),"")</f>
        <v/>
      </c>
      <c r="I201" s="152" t="str">
        <f>IFERROR(Tabela31[[#This Row],[preço unitário]]*Tabela31[[#This Row],[Qtd]],"")</f>
        <v/>
      </c>
      <c r="J201" s="90"/>
      <c r="K201" s="90"/>
      <c r="L201" s="90"/>
      <c r="M201" s="90"/>
    </row>
    <row r="202" spans="1:13" s="88" customFormat="1" x14ac:dyDescent="0.3">
      <c r="A202" s="98"/>
      <c r="B202" s="99"/>
      <c r="C202" s="100" t="str">
        <f>IFERROR(VLOOKUP(Tabela18[[#This Row],[Produto]],produtos,3,0),"")</f>
        <v/>
      </c>
      <c r="D202" s="101" t="str">
        <f>IFERROR(Tabela18[[#This Row],[preço unitário]]*Tabela18[[#This Row],[Qtd]],"")</f>
        <v/>
      </c>
      <c r="E202" s="90"/>
      <c r="F202" s="98"/>
      <c r="G202" s="98"/>
      <c r="H202" s="151" t="str">
        <f>IFERROR(VLOOKUP(Tabela31[[#This Row],[Produto]],produtos,5,0),"")</f>
        <v/>
      </c>
      <c r="I202" s="152" t="str">
        <f>IFERROR(Tabela31[[#This Row],[preço unitário]]*Tabela31[[#This Row],[Qtd]],"")</f>
        <v/>
      </c>
      <c r="J202" s="90"/>
      <c r="K202" s="90"/>
      <c r="L202" s="90"/>
      <c r="M202" s="90"/>
    </row>
    <row r="203" spans="1:13" s="88" customFormat="1" x14ac:dyDescent="0.3">
      <c r="A203" s="98"/>
      <c r="B203" s="99"/>
      <c r="C203" s="100" t="str">
        <f>IFERROR(VLOOKUP(Tabela18[[#This Row],[Produto]],produtos,3,0),"")</f>
        <v/>
      </c>
      <c r="D203" s="101" t="str">
        <f>IFERROR(Tabela18[[#This Row],[preço unitário]]*Tabela18[[#This Row],[Qtd]],"")</f>
        <v/>
      </c>
      <c r="E203" s="90"/>
      <c r="F203" s="98"/>
      <c r="G203" s="98"/>
      <c r="H203" s="151" t="str">
        <f>IFERROR(VLOOKUP(Tabela31[[#This Row],[Produto]],produtos,5,0),"")</f>
        <v/>
      </c>
      <c r="I203" s="152" t="str">
        <f>IFERROR(Tabela31[[#This Row],[preço unitário]]*Tabela31[[#This Row],[Qtd]],"")</f>
        <v/>
      </c>
      <c r="J203" s="90"/>
      <c r="K203" s="90"/>
      <c r="L203" s="90"/>
      <c r="M203" s="90"/>
    </row>
    <row r="204" spans="1:13" s="88" customFormat="1" x14ac:dyDescent="0.3">
      <c r="A204" s="98"/>
      <c r="B204" s="99"/>
      <c r="C204" s="100" t="str">
        <f>IFERROR(VLOOKUP(Tabela18[[#This Row],[Produto]],produtos,3,0),"")</f>
        <v/>
      </c>
      <c r="D204" s="101" t="str">
        <f>IFERROR(Tabela18[[#This Row],[preço unitário]]*Tabela18[[#This Row],[Qtd]],"")</f>
        <v/>
      </c>
      <c r="E204" s="90"/>
      <c r="F204" s="98"/>
      <c r="G204" s="98"/>
      <c r="H204" s="151" t="str">
        <f>IFERROR(VLOOKUP(Tabela31[[#This Row],[Produto]],produtos,5,0),"")</f>
        <v/>
      </c>
      <c r="I204" s="152" t="str">
        <f>IFERROR(Tabela31[[#This Row],[preço unitário]]*Tabela31[[#This Row],[Qtd]],"")</f>
        <v/>
      </c>
      <c r="J204" s="90"/>
      <c r="K204" s="90"/>
      <c r="L204" s="90"/>
      <c r="M204" s="90"/>
    </row>
    <row r="205" spans="1:13" s="88" customFormat="1" x14ac:dyDescent="0.3">
      <c r="A205" s="98"/>
      <c r="B205" s="99"/>
      <c r="C205" s="100" t="str">
        <f>IFERROR(VLOOKUP(Tabela18[[#This Row],[Produto]],produtos,3,0),"")</f>
        <v/>
      </c>
      <c r="D205" s="101" t="str">
        <f>IFERROR(Tabela18[[#This Row],[preço unitário]]*Tabela18[[#This Row],[Qtd]],"")</f>
        <v/>
      </c>
      <c r="E205" s="90"/>
      <c r="F205" s="98"/>
      <c r="G205" s="98"/>
      <c r="H205" s="151" t="str">
        <f>IFERROR(VLOOKUP(Tabela31[[#This Row],[Produto]],produtos,5,0),"")</f>
        <v/>
      </c>
      <c r="I205" s="152" t="str">
        <f>IFERROR(Tabela31[[#This Row],[preço unitário]]*Tabela31[[#This Row],[Qtd]],"")</f>
        <v/>
      </c>
      <c r="J205" s="90"/>
      <c r="K205" s="90"/>
      <c r="L205" s="90"/>
      <c r="M205" s="90"/>
    </row>
    <row r="206" spans="1:13" s="88" customFormat="1" x14ac:dyDescent="0.3">
      <c r="A206" s="98"/>
      <c r="B206" s="99"/>
      <c r="C206" s="100" t="str">
        <f>IFERROR(VLOOKUP(Tabela18[[#This Row],[Produto]],produtos,3,0),"")</f>
        <v/>
      </c>
      <c r="D206" s="101" t="str">
        <f>IFERROR(Tabela18[[#This Row],[preço unitário]]*Tabela18[[#This Row],[Qtd]],"")</f>
        <v/>
      </c>
      <c r="E206" s="90"/>
      <c r="F206" s="98"/>
      <c r="G206" s="98"/>
      <c r="H206" s="151" t="str">
        <f>IFERROR(VLOOKUP(Tabela31[[#This Row],[Produto]],produtos,5,0),"")</f>
        <v/>
      </c>
      <c r="I206" s="152" t="str">
        <f>IFERROR(Tabela31[[#This Row],[preço unitário]]*Tabela31[[#This Row],[Qtd]],"")</f>
        <v/>
      </c>
      <c r="J206" s="90"/>
      <c r="K206" s="90"/>
      <c r="L206" s="90"/>
      <c r="M206" s="90"/>
    </row>
    <row r="207" spans="1:13" s="88" customFormat="1" x14ac:dyDescent="0.3">
      <c r="A207" s="98"/>
      <c r="B207" s="99"/>
      <c r="C207" s="100" t="str">
        <f>IFERROR(VLOOKUP(Tabela18[[#This Row],[Produto]],produtos,3,0),"")</f>
        <v/>
      </c>
      <c r="D207" s="101" t="str">
        <f>IFERROR(Tabela18[[#This Row],[preço unitário]]*Tabela18[[#This Row],[Qtd]],"")</f>
        <v/>
      </c>
      <c r="E207" s="90"/>
      <c r="F207" s="98"/>
      <c r="G207" s="98"/>
      <c r="H207" s="151" t="str">
        <f>IFERROR(VLOOKUP(Tabela31[[#This Row],[Produto]],produtos,5,0),"")</f>
        <v/>
      </c>
      <c r="I207" s="152" t="str">
        <f>IFERROR(Tabela31[[#This Row],[preço unitário]]*Tabela31[[#This Row],[Qtd]],"")</f>
        <v/>
      </c>
      <c r="J207" s="90"/>
      <c r="K207" s="90"/>
      <c r="L207" s="90"/>
      <c r="M207" s="90"/>
    </row>
    <row r="208" spans="1:13" s="88" customFormat="1" x14ac:dyDescent="0.3">
      <c r="A208" s="98"/>
      <c r="B208" s="99"/>
      <c r="C208" s="100" t="str">
        <f>IFERROR(VLOOKUP(Tabela18[[#This Row],[Produto]],produtos,3,0),"")</f>
        <v/>
      </c>
      <c r="D208" s="101" t="str">
        <f>IFERROR(Tabela18[[#This Row],[preço unitário]]*Tabela18[[#This Row],[Qtd]],"")</f>
        <v/>
      </c>
      <c r="E208" s="90"/>
      <c r="F208" s="98"/>
      <c r="G208" s="98"/>
      <c r="H208" s="151" t="str">
        <f>IFERROR(VLOOKUP(Tabela31[[#This Row],[Produto]],produtos,5,0),"")</f>
        <v/>
      </c>
      <c r="I208" s="152" t="str">
        <f>IFERROR(Tabela31[[#This Row],[preço unitário]]*Tabela31[[#This Row],[Qtd]],"")</f>
        <v/>
      </c>
      <c r="J208" s="90"/>
      <c r="K208" s="90"/>
      <c r="L208" s="90"/>
      <c r="M208" s="90"/>
    </row>
    <row r="209" spans="1:13" s="88" customFormat="1" x14ac:dyDescent="0.3">
      <c r="A209" s="98"/>
      <c r="B209" s="99"/>
      <c r="C209" s="100" t="str">
        <f>IFERROR(VLOOKUP(Tabela18[[#This Row],[Produto]],produtos,3,0),"")</f>
        <v/>
      </c>
      <c r="D209" s="101" t="str">
        <f>IFERROR(Tabela18[[#This Row],[preço unitário]]*Tabela18[[#This Row],[Qtd]],"")</f>
        <v/>
      </c>
      <c r="E209" s="90"/>
      <c r="F209" s="98"/>
      <c r="G209" s="98"/>
      <c r="H209" s="151" t="str">
        <f>IFERROR(VLOOKUP(Tabela31[[#This Row],[Produto]],produtos,5,0),"")</f>
        <v/>
      </c>
      <c r="I209" s="152" t="str">
        <f>IFERROR(Tabela31[[#This Row],[preço unitário]]*Tabela31[[#This Row],[Qtd]],"")</f>
        <v/>
      </c>
      <c r="J209" s="90"/>
      <c r="K209" s="90"/>
      <c r="L209" s="90"/>
      <c r="M209" s="90"/>
    </row>
    <row r="210" spans="1:13" s="88" customFormat="1" x14ac:dyDescent="0.3">
      <c r="A210" s="98"/>
      <c r="B210" s="99"/>
      <c r="C210" s="100" t="str">
        <f>IFERROR(VLOOKUP(Tabela18[[#This Row],[Produto]],produtos,3,0),"")</f>
        <v/>
      </c>
      <c r="D210" s="101" t="str">
        <f>IFERROR(Tabela18[[#This Row],[preço unitário]]*Tabela18[[#This Row],[Qtd]],"")</f>
        <v/>
      </c>
      <c r="E210" s="90"/>
      <c r="F210" s="98"/>
      <c r="G210" s="98"/>
      <c r="H210" s="151" t="str">
        <f>IFERROR(VLOOKUP(Tabela31[[#This Row],[Produto]],produtos,5,0),"")</f>
        <v/>
      </c>
      <c r="I210" s="152" t="str">
        <f>IFERROR(Tabela31[[#This Row],[preço unitário]]*Tabela31[[#This Row],[Qtd]],"")</f>
        <v/>
      </c>
      <c r="J210" s="90"/>
      <c r="K210" s="90"/>
      <c r="L210" s="90"/>
      <c r="M210" s="90"/>
    </row>
    <row r="211" spans="1:13" s="88" customFormat="1" x14ac:dyDescent="0.3">
      <c r="A211" s="98"/>
      <c r="B211" s="99"/>
      <c r="C211" s="100" t="str">
        <f>IFERROR(VLOOKUP(Tabela18[[#This Row],[Produto]],produtos,3,0),"")</f>
        <v/>
      </c>
      <c r="D211" s="101" t="str">
        <f>IFERROR(Tabela18[[#This Row],[preço unitário]]*Tabela18[[#This Row],[Qtd]],"")</f>
        <v/>
      </c>
      <c r="E211" s="90"/>
      <c r="F211" s="98"/>
      <c r="G211" s="98"/>
      <c r="H211" s="151" t="str">
        <f>IFERROR(VLOOKUP(Tabela31[[#This Row],[Produto]],produtos,5,0),"")</f>
        <v/>
      </c>
      <c r="I211" s="152" t="str">
        <f>IFERROR(Tabela31[[#This Row],[preço unitário]]*Tabela31[[#This Row],[Qtd]],"")</f>
        <v/>
      </c>
      <c r="J211" s="90"/>
      <c r="K211" s="90"/>
      <c r="L211" s="90"/>
      <c r="M211" s="90"/>
    </row>
    <row r="212" spans="1:13" s="88" customFormat="1" x14ac:dyDescent="0.3">
      <c r="A212" s="98"/>
      <c r="B212" s="99"/>
      <c r="C212" s="100" t="str">
        <f>IFERROR(VLOOKUP(Tabela18[[#This Row],[Produto]],produtos,3,0),"")</f>
        <v/>
      </c>
      <c r="D212" s="101" t="str">
        <f>IFERROR(Tabela18[[#This Row],[preço unitário]]*Tabela18[[#This Row],[Qtd]],"")</f>
        <v/>
      </c>
      <c r="E212" s="90"/>
      <c r="F212" s="98"/>
      <c r="G212" s="98"/>
      <c r="H212" s="151" t="str">
        <f>IFERROR(VLOOKUP(Tabela31[[#This Row],[Produto]],produtos,5,0),"")</f>
        <v/>
      </c>
      <c r="I212" s="152" t="str">
        <f>IFERROR(Tabela31[[#This Row],[preço unitário]]*Tabela31[[#This Row],[Qtd]],"")</f>
        <v/>
      </c>
      <c r="J212" s="90"/>
      <c r="K212" s="90"/>
      <c r="L212" s="90"/>
      <c r="M212" s="90"/>
    </row>
    <row r="213" spans="1:13" s="88" customFormat="1" x14ac:dyDescent="0.3">
      <c r="A213" s="98"/>
      <c r="B213" s="99"/>
      <c r="C213" s="100" t="str">
        <f>IFERROR(VLOOKUP(Tabela18[[#This Row],[Produto]],produtos,3,0),"")</f>
        <v/>
      </c>
      <c r="D213" s="101" t="str">
        <f>IFERROR(Tabela18[[#This Row],[preço unitário]]*Tabela18[[#This Row],[Qtd]],"")</f>
        <v/>
      </c>
      <c r="E213" s="90"/>
      <c r="F213" s="98"/>
      <c r="G213" s="98"/>
      <c r="H213" s="151" t="str">
        <f>IFERROR(VLOOKUP(Tabela31[[#This Row],[Produto]],produtos,5,0),"")</f>
        <v/>
      </c>
      <c r="I213" s="152" t="str">
        <f>IFERROR(Tabela31[[#This Row],[preço unitário]]*Tabela31[[#This Row],[Qtd]],"")</f>
        <v/>
      </c>
      <c r="J213" s="90"/>
      <c r="K213" s="90"/>
      <c r="L213" s="90"/>
      <c r="M213" s="90"/>
    </row>
    <row r="214" spans="1:13" s="88" customFormat="1" x14ac:dyDescent="0.3">
      <c r="A214" s="98"/>
      <c r="B214" s="99"/>
      <c r="C214" s="100" t="str">
        <f>IFERROR(VLOOKUP(Tabela18[[#This Row],[Produto]],produtos,3,0),"")</f>
        <v/>
      </c>
      <c r="D214" s="101" t="str">
        <f>IFERROR(Tabela18[[#This Row],[preço unitário]]*Tabela18[[#This Row],[Qtd]],"")</f>
        <v/>
      </c>
      <c r="E214" s="90"/>
      <c r="F214" s="98"/>
      <c r="G214" s="98"/>
      <c r="H214" s="151" t="str">
        <f>IFERROR(VLOOKUP(Tabela31[[#This Row],[Produto]],produtos,5,0),"")</f>
        <v/>
      </c>
      <c r="I214" s="152" t="str">
        <f>IFERROR(Tabela31[[#This Row],[preço unitário]]*Tabela31[[#This Row],[Qtd]],"")</f>
        <v/>
      </c>
      <c r="J214" s="90"/>
      <c r="K214" s="90"/>
      <c r="L214" s="90"/>
      <c r="M214" s="90"/>
    </row>
    <row r="215" spans="1:13" s="88" customFormat="1" x14ac:dyDescent="0.3">
      <c r="A215" s="98"/>
      <c r="B215" s="99"/>
      <c r="C215" s="100" t="str">
        <f>IFERROR(VLOOKUP(Tabela18[[#This Row],[Produto]],produtos,3,0),"")</f>
        <v/>
      </c>
      <c r="D215" s="101" t="str">
        <f>IFERROR(Tabela18[[#This Row],[preço unitário]]*Tabela18[[#This Row],[Qtd]],"")</f>
        <v/>
      </c>
      <c r="E215" s="90"/>
      <c r="F215" s="98"/>
      <c r="G215" s="98"/>
      <c r="H215" s="151" t="str">
        <f>IFERROR(VLOOKUP(Tabela31[[#This Row],[Produto]],produtos,5,0),"")</f>
        <v/>
      </c>
      <c r="I215" s="152" t="str">
        <f>IFERROR(Tabela31[[#This Row],[preço unitário]]*Tabela31[[#This Row],[Qtd]],"")</f>
        <v/>
      </c>
      <c r="J215" s="90"/>
      <c r="K215" s="90"/>
      <c r="L215" s="90"/>
      <c r="M215" s="90"/>
    </row>
    <row r="216" spans="1:13" s="88" customFormat="1" x14ac:dyDescent="0.3">
      <c r="A216" s="98"/>
      <c r="B216" s="99"/>
      <c r="C216" s="100" t="str">
        <f>IFERROR(VLOOKUP(Tabela18[[#This Row],[Produto]],produtos,3,0),"")</f>
        <v/>
      </c>
      <c r="D216" s="101" t="str">
        <f>IFERROR(Tabela18[[#This Row],[preço unitário]]*Tabela18[[#This Row],[Qtd]],"")</f>
        <v/>
      </c>
      <c r="E216" s="90"/>
      <c r="F216" s="98"/>
      <c r="G216" s="98"/>
      <c r="H216" s="151" t="str">
        <f>IFERROR(VLOOKUP(Tabela31[[#This Row],[Produto]],produtos,5,0),"")</f>
        <v/>
      </c>
      <c r="I216" s="152" t="str">
        <f>IFERROR(Tabela31[[#This Row],[preço unitário]]*Tabela31[[#This Row],[Qtd]],"")</f>
        <v/>
      </c>
      <c r="J216" s="90"/>
      <c r="K216" s="90"/>
      <c r="L216" s="90"/>
      <c r="M216" s="90"/>
    </row>
    <row r="217" spans="1:13" s="88" customFormat="1" x14ac:dyDescent="0.3">
      <c r="A217" s="98"/>
      <c r="B217" s="99"/>
      <c r="C217" s="100" t="str">
        <f>IFERROR(VLOOKUP(Tabela18[[#This Row],[Produto]],produtos,3,0),"")</f>
        <v/>
      </c>
      <c r="D217" s="101" t="str">
        <f>IFERROR(Tabela18[[#This Row],[preço unitário]]*Tabela18[[#This Row],[Qtd]],"")</f>
        <v/>
      </c>
      <c r="E217" s="90"/>
      <c r="F217" s="98"/>
      <c r="G217" s="98"/>
      <c r="H217" s="151" t="str">
        <f>IFERROR(VLOOKUP(Tabela31[[#This Row],[Produto]],produtos,5,0),"")</f>
        <v/>
      </c>
      <c r="I217" s="152" t="str">
        <f>IFERROR(Tabela31[[#This Row],[preço unitário]]*Tabela31[[#This Row],[Qtd]],"")</f>
        <v/>
      </c>
      <c r="J217" s="90"/>
      <c r="K217" s="90"/>
      <c r="L217" s="90"/>
      <c r="M217" s="90"/>
    </row>
    <row r="218" spans="1:13" s="88" customFormat="1" x14ac:dyDescent="0.3">
      <c r="A218" s="98"/>
      <c r="B218" s="99"/>
      <c r="C218" s="100" t="str">
        <f>IFERROR(VLOOKUP(Tabela18[[#This Row],[Produto]],produtos,3,0),"")</f>
        <v/>
      </c>
      <c r="D218" s="101" t="str">
        <f>IFERROR(Tabela18[[#This Row],[preço unitário]]*Tabela18[[#This Row],[Qtd]],"")</f>
        <v/>
      </c>
      <c r="E218" s="90"/>
      <c r="F218" s="98"/>
      <c r="G218" s="98"/>
      <c r="H218" s="151" t="str">
        <f>IFERROR(VLOOKUP(Tabela31[[#This Row],[Produto]],produtos,5,0),"")</f>
        <v/>
      </c>
      <c r="I218" s="152" t="str">
        <f>IFERROR(Tabela31[[#This Row],[preço unitário]]*Tabela31[[#This Row],[Qtd]],"")</f>
        <v/>
      </c>
      <c r="J218" s="90"/>
      <c r="K218" s="90"/>
      <c r="L218" s="90"/>
      <c r="M218" s="90"/>
    </row>
    <row r="219" spans="1:13" s="88" customFormat="1" x14ac:dyDescent="0.3">
      <c r="A219" s="98"/>
      <c r="B219" s="99"/>
      <c r="C219" s="100" t="str">
        <f>IFERROR(VLOOKUP(Tabela18[[#This Row],[Produto]],produtos,3,0),"")</f>
        <v/>
      </c>
      <c r="D219" s="101" t="str">
        <f>IFERROR(Tabela18[[#This Row],[preço unitário]]*Tabela18[[#This Row],[Qtd]],"")</f>
        <v/>
      </c>
      <c r="E219" s="90"/>
      <c r="F219" s="98"/>
      <c r="G219" s="98"/>
      <c r="H219" s="151" t="str">
        <f>IFERROR(VLOOKUP(Tabela31[[#This Row],[Produto]],produtos,5,0),"")</f>
        <v/>
      </c>
      <c r="I219" s="152" t="str">
        <f>IFERROR(Tabela31[[#This Row],[preço unitário]]*Tabela31[[#This Row],[Qtd]],"")</f>
        <v/>
      </c>
      <c r="J219" s="90"/>
      <c r="K219" s="90"/>
      <c r="L219" s="90"/>
      <c r="M219" s="90"/>
    </row>
    <row r="220" spans="1:13" s="88" customFormat="1" x14ac:dyDescent="0.3">
      <c r="A220" s="98"/>
      <c r="B220" s="99"/>
      <c r="C220" s="100" t="str">
        <f>IFERROR(VLOOKUP(Tabela18[[#This Row],[Produto]],produtos,3,0),"")</f>
        <v/>
      </c>
      <c r="D220" s="101" t="str">
        <f>IFERROR(Tabela18[[#This Row],[preço unitário]]*Tabela18[[#This Row],[Qtd]],"")</f>
        <v/>
      </c>
      <c r="E220" s="90"/>
      <c r="F220" s="98"/>
      <c r="G220" s="98"/>
      <c r="H220" s="151" t="str">
        <f>IFERROR(VLOOKUP(Tabela31[[#This Row],[Produto]],produtos,5,0),"")</f>
        <v/>
      </c>
      <c r="I220" s="152" t="str">
        <f>IFERROR(Tabela31[[#This Row],[preço unitário]]*Tabela31[[#This Row],[Qtd]],"")</f>
        <v/>
      </c>
      <c r="J220" s="90"/>
      <c r="K220" s="90"/>
      <c r="L220" s="90"/>
      <c r="M220" s="90"/>
    </row>
    <row r="221" spans="1:13" s="88" customFormat="1" x14ac:dyDescent="0.3">
      <c r="A221" s="98"/>
      <c r="B221" s="99"/>
      <c r="C221" s="100" t="str">
        <f>IFERROR(VLOOKUP(Tabela18[[#This Row],[Produto]],produtos,3,0),"")</f>
        <v/>
      </c>
      <c r="D221" s="101" t="str">
        <f>IFERROR(Tabela18[[#This Row],[preço unitário]]*Tabela18[[#This Row],[Qtd]],"")</f>
        <v/>
      </c>
      <c r="E221" s="90"/>
      <c r="F221" s="98"/>
      <c r="G221" s="98"/>
      <c r="H221" s="151" t="str">
        <f>IFERROR(VLOOKUP(Tabela31[[#This Row],[Produto]],produtos,5,0),"")</f>
        <v/>
      </c>
      <c r="I221" s="152" t="str">
        <f>IFERROR(Tabela31[[#This Row],[preço unitário]]*Tabela31[[#This Row],[Qtd]],"")</f>
        <v/>
      </c>
      <c r="J221" s="90"/>
      <c r="K221" s="90"/>
      <c r="L221" s="90"/>
      <c r="M221" s="90"/>
    </row>
    <row r="222" spans="1:13" s="88" customFormat="1" x14ac:dyDescent="0.3">
      <c r="A222" s="98"/>
      <c r="B222" s="99"/>
      <c r="C222" s="100" t="str">
        <f>IFERROR(VLOOKUP(Tabela18[[#This Row],[Produto]],produtos,3,0),"")</f>
        <v/>
      </c>
      <c r="D222" s="101" t="str">
        <f>IFERROR(Tabela18[[#This Row],[preço unitário]]*Tabela18[[#This Row],[Qtd]],"")</f>
        <v/>
      </c>
      <c r="E222" s="90"/>
      <c r="F222" s="98"/>
      <c r="G222" s="98"/>
      <c r="H222" s="151" t="str">
        <f>IFERROR(VLOOKUP(Tabela31[[#This Row],[Produto]],produtos,5,0),"")</f>
        <v/>
      </c>
      <c r="I222" s="152" t="str">
        <f>IFERROR(Tabela31[[#This Row],[preço unitário]]*Tabela31[[#This Row],[Qtd]],"")</f>
        <v/>
      </c>
      <c r="J222" s="90"/>
      <c r="K222" s="90"/>
      <c r="L222" s="90"/>
      <c r="M222" s="90"/>
    </row>
    <row r="223" spans="1:13" s="88" customFormat="1" x14ac:dyDescent="0.3">
      <c r="A223" s="98"/>
      <c r="B223" s="99"/>
      <c r="C223" s="100" t="str">
        <f>IFERROR(VLOOKUP(Tabela18[[#This Row],[Produto]],produtos,3,0),"")</f>
        <v/>
      </c>
      <c r="D223" s="101" t="str">
        <f>IFERROR(Tabela18[[#This Row],[preço unitário]]*Tabela18[[#This Row],[Qtd]],"")</f>
        <v/>
      </c>
      <c r="E223" s="90"/>
      <c r="F223" s="98"/>
      <c r="G223" s="98"/>
      <c r="H223" s="151" t="str">
        <f>IFERROR(VLOOKUP(Tabela31[[#This Row],[Produto]],produtos,5,0),"")</f>
        <v/>
      </c>
      <c r="I223" s="152" t="str">
        <f>IFERROR(Tabela31[[#This Row],[preço unitário]]*Tabela31[[#This Row],[Qtd]],"")</f>
        <v/>
      </c>
      <c r="J223" s="90"/>
      <c r="K223" s="90"/>
      <c r="L223" s="90"/>
      <c r="M223" s="90"/>
    </row>
    <row r="224" spans="1:13" s="88" customFormat="1" x14ac:dyDescent="0.3">
      <c r="A224" s="98"/>
      <c r="B224" s="99"/>
      <c r="C224" s="100" t="str">
        <f>IFERROR(VLOOKUP(Tabela18[[#This Row],[Produto]],produtos,3,0),"")</f>
        <v/>
      </c>
      <c r="D224" s="101" t="str">
        <f>IFERROR(Tabela18[[#This Row],[preço unitário]]*Tabela18[[#This Row],[Qtd]],"")</f>
        <v/>
      </c>
      <c r="E224" s="90"/>
      <c r="F224" s="98"/>
      <c r="G224" s="98"/>
      <c r="H224" s="151" t="str">
        <f>IFERROR(VLOOKUP(Tabela31[[#This Row],[Produto]],produtos,5,0),"")</f>
        <v/>
      </c>
      <c r="I224" s="152" t="str">
        <f>IFERROR(Tabela31[[#This Row],[preço unitário]]*Tabela31[[#This Row],[Qtd]],"")</f>
        <v/>
      </c>
      <c r="J224" s="90"/>
      <c r="K224" s="90"/>
      <c r="L224" s="90"/>
      <c r="M224" s="90"/>
    </row>
    <row r="225" spans="1:13" s="88" customFormat="1" x14ac:dyDescent="0.3">
      <c r="A225" s="98"/>
      <c r="B225" s="99"/>
      <c r="C225" s="100" t="str">
        <f>IFERROR(VLOOKUP(Tabela18[[#This Row],[Produto]],produtos,3,0),"")</f>
        <v/>
      </c>
      <c r="D225" s="101" t="str">
        <f>IFERROR(Tabela18[[#This Row],[preço unitário]]*Tabela18[[#This Row],[Qtd]],"")</f>
        <v/>
      </c>
      <c r="E225" s="90"/>
      <c r="F225" s="98"/>
      <c r="G225" s="98"/>
      <c r="H225" s="151" t="str">
        <f>IFERROR(VLOOKUP(Tabela31[[#This Row],[Produto]],produtos,5,0),"")</f>
        <v/>
      </c>
      <c r="I225" s="152" t="str">
        <f>IFERROR(Tabela31[[#This Row],[preço unitário]]*Tabela31[[#This Row],[Qtd]],"")</f>
        <v/>
      </c>
      <c r="J225" s="90"/>
      <c r="K225" s="90"/>
      <c r="L225" s="90"/>
      <c r="M225" s="90"/>
    </row>
    <row r="226" spans="1:13" s="88" customFormat="1" x14ac:dyDescent="0.3">
      <c r="A226" s="98"/>
      <c r="B226" s="99"/>
      <c r="C226" s="100" t="str">
        <f>IFERROR(VLOOKUP(Tabela18[[#This Row],[Produto]],produtos,3,0),"")</f>
        <v/>
      </c>
      <c r="D226" s="101" t="str">
        <f>IFERROR(Tabela18[[#This Row],[preço unitário]]*Tabela18[[#This Row],[Qtd]],"")</f>
        <v/>
      </c>
      <c r="E226" s="90"/>
      <c r="F226" s="98"/>
      <c r="G226" s="98"/>
      <c r="H226" s="151" t="str">
        <f>IFERROR(VLOOKUP(Tabela31[[#This Row],[Produto]],produtos,5,0),"")</f>
        <v/>
      </c>
      <c r="I226" s="152" t="str">
        <f>IFERROR(Tabela31[[#This Row],[preço unitário]]*Tabela31[[#This Row],[Qtd]],"")</f>
        <v/>
      </c>
      <c r="J226" s="90"/>
      <c r="K226" s="90"/>
      <c r="L226" s="90"/>
      <c r="M226" s="90"/>
    </row>
    <row r="227" spans="1:13" s="88" customFormat="1" x14ac:dyDescent="0.3">
      <c r="A227" s="98"/>
      <c r="B227" s="99"/>
      <c r="C227" s="100" t="str">
        <f>IFERROR(VLOOKUP(Tabela18[[#This Row],[Produto]],produtos,3,0),"")</f>
        <v/>
      </c>
      <c r="D227" s="101" t="str">
        <f>IFERROR(Tabela18[[#This Row],[preço unitário]]*Tabela18[[#This Row],[Qtd]],"")</f>
        <v/>
      </c>
      <c r="E227" s="90"/>
      <c r="F227" s="98"/>
      <c r="G227" s="98"/>
      <c r="H227" s="151" t="str">
        <f>IFERROR(VLOOKUP(Tabela31[[#This Row],[Produto]],produtos,5,0),"")</f>
        <v/>
      </c>
      <c r="I227" s="152" t="str">
        <f>IFERROR(Tabela31[[#This Row],[preço unitário]]*Tabela31[[#This Row],[Qtd]],"")</f>
        <v/>
      </c>
      <c r="J227" s="90"/>
      <c r="K227" s="90"/>
      <c r="L227" s="90"/>
      <c r="M227" s="90"/>
    </row>
    <row r="228" spans="1:13" s="88" customFormat="1" x14ac:dyDescent="0.3">
      <c r="A228" s="98"/>
      <c r="B228" s="99"/>
      <c r="C228" s="100" t="str">
        <f>IFERROR(VLOOKUP(Tabela18[[#This Row],[Produto]],produtos,3,0),"")</f>
        <v/>
      </c>
      <c r="D228" s="101" t="str">
        <f>IFERROR(Tabela18[[#This Row],[preço unitário]]*Tabela18[[#This Row],[Qtd]],"")</f>
        <v/>
      </c>
      <c r="E228" s="90"/>
      <c r="F228" s="98"/>
      <c r="G228" s="98"/>
      <c r="H228" s="151" t="str">
        <f>IFERROR(VLOOKUP(Tabela31[[#This Row],[Produto]],produtos,5,0),"")</f>
        <v/>
      </c>
      <c r="I228" s="152" t="str">
        <f>IFERROR(Tabela31[[#This Row],[preço unitário]]*Tabela31[[#This Row],[Qtd]],"")</f>
        <v/>
      </c>
      <c r="J228" s="90"/>
      <c r="K228" s="90"/>
      <c r="L228" s="90"/>
      <c r="M228" s="90"/>
    </row>
    <row r="229" spans="1:13" s="88" customFormat="1" x14ac:dyDescent="0.3">
      <c r="A229" s="98"/>
      <c r="B229" s="99"/>
      <c r="C229" s="100" t="str">
        <f>IFERROR(VLOOKUP(Tabela18[[#This Row],[Produto]],produtos,3,0),"")</f>
        <v/>
      </c>
      <c r="D229" s="101" t="str">
        <f>IFERROR(Tabela18[[#This Row],[preço unitário]]*Tabela18[[#This Row],[Qtd]],"")</f>
        <v/>
      </c>
      <c r="E229" s="90"/>
      <c r="F229" s="98"/>
      <c r="G229" s="98"/>
      <c r="H229" s="151" t="str">
        <f>IFERROR(VLOOKUP(Tabela31[[#This Row],[Produto]],produtos,5,0),"")</f>
        <v/>
      </c>
      <c r="I229" s="152" t="str">
        <f>IFERROR(Tabela31[[#This Row],[preço unitário]]*Tabela31[[#This Row],[Qtd]],"")</f>
        <v/>
      </c>
      <c r="J229" s="90"/>
      <c r="K229" s="90"/>
      <c r="L229" s="90"/>
      <c r="M229" s="90"/>
    </row>
    <row r="230" spans="1:13" s="88" customFormat="1" x14ac:dyDescent="0.3">
      <c r="A230" s="98"/>
      <c r="B230" s="99"/>
      <c r="C230" s="100" t="str">
        <f>IFERROR(VLOOKUP(Tabela18[[#This Row],[Produto]],produtos,3,0),"")</f>
        <v/>
      </c>
      <c r="D230" s="101" t="str">
        <f>IFERROR(Tabela18[[#This Row],[preço unitário]]*Tabela18[[#This Row],[Qtd]],"")</f>
        <v/>
      </c>
      <c r="E230" s="90"/>
      <c r="F230" s="98"/>
      <c r="G230" s="98"/>
      <c r="H230" s="151" t="str">
        <f>IFERROR(VLOOKUP(Tabela31[[#This Row],[Produto]],produtos,5,0),"")</f>
        <v/>
      </c>
      <c r="I230" s="152" t="str">
        <f>IFERROR(Tabela31[[#This Row],[preço unitário]]*Tabela31[[#This Row],[Qtd]],"")</f>
        <v/>
      </c>
      <c r="J230" s="90"/>
      <c r="K230" s="90"/>
      <c r="L230" s="90"/>
      <c r="M230" s="90"/>
    </row>
    <row r="231" spans="1:13" s="88" customFormat="1" x14ac:dyDescent="0.3">
      <c r="A231" s="98"/>
      <c r="B231" s="99"/>
      <c r="C231" s="100" t="str">
        <f>IFERROR(VLOOKUP(Tabela18[[#This Row],[Produto]],produtos,3,0),"")</f>
        <v/>
      </c>
      <c r="D231" s="101" t="str">
        <f>IFERROR(Tabela18[[#This Row],[preço unitário]]*Tabela18[[#This Row],[Qtd]],"")</f>
        <v/>
      </c>
      <c r="E231" s="90"/>
      <c r="F231" s="98"/>
      <c r="G231" s="98"/>
      <c r="H231" s="151" t="str">
        <f>IFERROR(VLOOKUP(Tabela31[[#This Row],[Produto]],produtos,5,0),"")</f>
        <v/>
      </c>
      <c r="I231" s="152" t="str">
        <f>IFERROR(Tabela31[[#This Row],[preço unitário]]*Tabela31[[#This Row],[Qtd]],"")</f>
        <v/>
      </c>
      <c r="J231" s="90"/>
      <c r="K231" s="90"/>
      <c r="L231" s="90"/>
      <c r="M231" s="90"/>
    </row>
    <row r="232" spans="1:13" s="88" customFormat="1" x14ac:dyDescent="0.3">
      <c r="A232" s="98"/>
      <c r="B232" s="99"/>
      <c r="C232" s="100" t="str">
        <f>IFERROR(VLOOKUP(Tabela18[[#This Row],[Produto]],produtos,3,0),"")</f>
        <v/>
      </c>
      <c r="D232" s="101" t="str">
        <f>IFERROR(Tabela18[[#This Row],[preço unitário]]*Tabela18[[#This Row],[Qtd]],"")</f>
        <v/>
      </c>
      <c r="E232" s="90"/>
      <c r="F232" s="98"/>
      <c r="G232" s="98"/>
      <c r="H232" s="151" t="str">
        <f>IFERROR(VLOOKUP(Tabela31[[#This Row],[Produto]],produtos,5,0),"")</f>
        <v/>
      </c>
      <c r="I232" s="152" t="str">
        <f>IFERROR(Tabela31[[#This Row],[preço unitário]]*Tabela31[[#This Row],[Qtd]],"")</f>
        <v/>
      </c>
      <c r="J232" s="90"/>
      <c r="K232" s="90"/>
      <c r="L232" s="90"/>
      <c r="M232" s="90"/>
    </row>
    <row r="233" spans="1:13" s="88" customFormat="1" x14ac:dyDescent="0.3">
      <c r="A233" s="98"/>
      <c r="B233" s="99"/>
      <c r="C233" s="100" t="str">
        <f>IFERROR(VLOOKUP(Tabela18[[#This Row],[Produto]],produtos,3,0),"")</f>
        <v/>
      </c>
      <c r="D233" s="101" t="str">
        <f>IFERROR(Tabela18[[#This Row],[preço unitário]]*Tabela18[[#This Row],[Qtd]],"")</f>
        <v/>
      </c>
      <c r="E233" s="90"/>
      <c r="F233" s="98"/>
      <c r="G233" s="98"/>
      <c r="H233" s="151" t="str">
        <f>IFERROR(VLOOKUP(Tabela31[[#This Row],[Produto]],produtos,5,0),"")</f>
        <v/>
      </c>
      <c r="I233" s="152" t="str">
        <f>IFERROR(Tabela31[[#This Row],[preço unitário]]*Tabela31[[#This Row],[Qtd]],"")</f>
        <v/>
      </c>
      <c r="J233" s="90"/>
      <c r="K233" s="90"/>
      <c r="L233" s="90"/>
      <c r="M233" s="90"/>
    </row>
    <row r="234" spans="1:13" s="88" customFormat="1" x14ac:dyDescent="0.3">
      <c r="A234" s="98"/>
      <c r="B234" s="99"/>
      <c r="C234" s="100" t="str">
        <f>IFERROR(VLOOKUP(Tabela18[[#This Row],[Produto]],produtos,3,0),"")</f>
        <v/>
      </c>
      <c r="D234" s="101" t="str">
        <f>IFERROR(Tabela18[[#This Row],[preço unitário]]*Tabela18[[#This Row],[Qtd]],"")</f>
        <v/>
      </c>
      <c r="E234" s="90"/>
      <c r="F234" s="98"/>
      <c r="G234" s="98"/>
      <c r="H234" s="151" t="str">
        <f>IFERROR(VLOOKUP(Tabela31[[#This Row],[Produto]],produtos,5,0),"")</f>
        <v/>
      </c>
      <c r="I234" s="152" t="str">
        <f>IFERROR(Tabela31[[#This Row],[preço unitário]]*Tabela31[[#This Row],[Qtd]],"")</f>
        <v/>
      </c>
      <c r="J234" s="90"/>
      <c r="K234" s="90"/>
      <c r="L234" s="90"/>
      <c r="M234" s="90"/>
    </row>
    <row r="235" spans="1:13" s="88" customFormat="1" x14ac:dyDescent="0.3">
      <c r="A235" s="98"/>
      <c r="B235" s="99"/>
      <c r="C235" s="100" t="str">
        <f>IFERROR(VLOOKUP(Tabela18[[#This Row],[Produto]],produtos,3,0),"")</f>
        <v/>
      </c>
      <c r="D235" s="101" t="str">
        <f>IFERROR(Tabela18[[#This Row],[preço unitário]]*Tabela18[[#This Row],[Qtd]],"")</f>
        <v/>
      </c>
      <c r="E235" s="90"/>
      <c r="F235" s="98"/>
      <c r="G235" s="98"/>
      <c r="H235" s="151" t="str">
        <f>IFERROR(VLOOKUP(Tabela31[[#This Row],[Produto]],produtos,5,0),"")</f>
        <v/>
      </c>
      <c r="I235" s="152" t="str">
        <f>IFERROR(Tabela31[[#This Row],[preço unitário]]*Tabela31[[#This Row],[Qtd]],"")</f>
        <v/>
      </c>
      <c r="J235" s="90"/>
      <c r="K235" s="90"/>
      <c r="L235" s="90"/>
      <c r="M235" s="90"/>
    </row>
    <row r="236" spans="1:13" s="88" customFormat="1" x14ac:dyDescent="0.3">
      <c r="A236" s="98"/>
      <c r="B236" s="99"/>
      <c r="C236" s="100" t="str">
        <f>IFERROR(VLOOKUP(Tabela18[[#This Row],[Produto]],produtos,3,0),"")</f>
        <v/>
      </c>
      <c r="D236" s="101" t="str">
        <f>IFERROR(Tabela18[[#This Row],[preço unitário]]*Tabela18[[#This Row],[Qtd]],"")</f>
        <v/>
      </c>
      <c r="E236" s="90"/>
      <c r="F236" s="98"/>
      <c r="G236" s="98"/>
      <c r="H236" s="151" t="str">
        <f>IFERROR(VLOOKUP(Tabela31[[#This Row],[Produto]],produtos,5,0),"")</f>
        <v/>
      </c>
      <c r="I236" s="152" t="str">
        <f>IFERROR(Tabela31[[#This Row],[preço unitário]]*Tabela31[[#This Row],[Qtd]],"")</f>
        <v/>
      </c>
      <c r="J236" s="90"/>
      <c r="K236" s="90"/>
      <c r="L236" s="90"/>
      <c r="M236" s="90"/>
    </row>
    <row r="237" spans="1:13" s="88" customFormat="1" x14ac:dyDescent="0.3">
      <c r="A237" s="98"/>
      <c r="B237" s="99"/>
      <c r="C237" s="100" t="str">
        <f>IFERROR(VLOOKUP(Tabela18[[#This Row],[Produto]],produtos,3,0),"")</f>
        <v/>
      </c>
      <c r="D237" s="101" t="str">
        <f>IFERROR(Tabela18[[#This Row],[preço unitário]]*Tabela18[[#This Row],[Qtd]],"")</f>
        <v/>
      </c>
      <c r="E237" s="90"/>
      <c r="F237" s="98"/>
      <c r="G237" s="98"/>
      <c r="H237" s="151" t="str">
        <f>IFERROR(VLOOKUP(Tabela31[[#This Row],[Produto]],produtos,5,0),"")</f>
        <v/>
      </c>
      <c r="I237" s="152" t="str">
        <f>IFERROR(Tabela31[[#This Row],[preço unitário]]*Tabela31[[#This Row],[Qtd]],"")</f>
        <v/>
      </c>
      <c r="J237" s="90"/>
      <c r="K237" s="90"/>
      <c r="L237" s="90"/>
      <c r="M237" s="90"/>
    </row>
    <row r="238" spans="1:13" s="88" customFormat="1" x14ac:dyDescent="0.3">
      <c r="A238" s="98"/>
      <c r="B238" s="99"/>
      <c r="C238" s="100" t="str">
        <f>IFERROR(VLOOKUP(Tabela18[[#This Row],[Produto]],produtos,3,0),"")</f>
        <v/>
      </c>
      <c r="D238" s="101" t="str">
        <f>IFERROR(Tabela18[[#This Row],[preço unitário]]*Tabela18[[#This Row],[Qtd]],"")</f>
        <v/>
      </c>
      <c r="E238" s="90"/>
      <c r="F238" s="98"/>
      <c r="G238" s="98"/>
      <c r="H238" s="151" t="str">
        <f>IFERROR(VLOOKUP(Tabela31[[#This Row],[Produto]],produtos,5,0),"")</f>
        <v/>
      </c>
      <c r="I238" s="152" t="str">
        <f>IFERROR(Tabela31[[#This Row],[preço unitário]]*Tabela31[[#This Row],[Qtd]],"")</f>
        <v/>
      </c>
      <c r="J238" s="90"/>
      <c r="K238" s="90"/>
      <c r="L238" s="90"/>
      <c r="M238" s="90"/>
    </row>
    <row r="239" spans="1:13" s="88" customFormat="1" x14ac:dyDescent="0.3">
      <c r="A239" s="98"/>
      <c r="B239" s="99"/>
      <c r="C239" s="100" t="str">
        <f>IFERROR(VLOOKUP(Tabela18[[#This Row],[Produto]],produtos,3,0),"")</f>
        <v/>
      </c>
      <c r="D239" s="101" t="str">
        <f>IFERROR(Tabela18[[#This Row],[preço unitário]]*Tabela18[[#This Row],[Qtd]],"")</f>
        <v/>
      </c>
      <c r="E239" s="90"/>
      <c r="F239" s="98"/>
      <c r="G239" s="98"/>
      <c r="H239" s="151" t="str">
        <f>IFERROR(VLOOKUP(Tabela31[[#This Row],[Produto]],produtos,5,0),"")</f>
        <v/>
      </c>
      <c r="I239" s="152" t="str">
        <f>IFERROR(Tabela31[[#This Row],[preço unitário]]*Tabela31[[#This Row],[Qtd]],"")</f>
        <v/>
      </c>
      <c r="J239" s="90"/>
      <c r="K239" s="90"/>
      <c r="L239" s="90"/>
      <c r="M239" s="90"/>
    </row>
    <row r="240" spans="1:13" s="88" customFormat="1" x14ac:dyDescent="0.3">
      <c r="A240" s="98"/>
      <c r="B240" s="99"/>
      <c r="C240" s="100" t="str">
        <f>IFERROR(VLOOKUP(Tabela18[[#This Row],[Produto]],produtos,3,0),"")</f>
        <v/>
      </c>
      <c r="D240" s="101" t="str">
        <f>IFERROR(Tabela18[[#This Row],[preço unitário]]*Tabela18[[#This Row],[Qtd]],"")</f>
        <v/>
      </c>
      <c r="E240" s="90"/>
      <c r="F240" s="98"/>
      <c r="G240" s="98"/>
      <c r="H240" s="151" t="str">
        <f>IFERROR(VLOOKUP(Tabela31[[#This Row],[Produto]],produtos,5,0),"")</f>
        <v/>
      </c>
      <c r="I240" s="152" t="str">
        <f>IFERROR(Tabela31[[#This Row],[preço unitário]]*Tabela31[[#This Row],[Qtd]],"")</f>
        <v/>
      </c>
      <c r="J240" s="90"/>
      <c r="K240" s="90"/>
      <c r="L240" s="90"/>
      <c r="M240" s="90"/>
    </row>
    <row r="241" spans="1:13" s="88" customFormat="1" x14ac:dyDescent="0.3">
      <c r="A241" s="98"/>
      <c r="B241" s="99"/>
      <c r="C241" s="100" t="str">
        <f>IFERROR(VLOOKUP(Tabela18[[#This Row],[Produto]],produtos,3,0),"")</f>
        <v/>
      </c>
      <c r="D241" s="101" t="str">
        <f>IFERROR(Tabela18[[#This Row],[preço unitário]]*Tabela18[[#This Row],[Qtd]],"")</f>
        <v/>
      </c>
      <c r="E241" s="90"/>
      <c r="F241" s="98"/>
      <c r="G241" s="98"/>
      <c r="H241" s="151" t="str">
        <f>IFERROR(VLOOKUP(Tabela31[[#This Row],[Produto]],produtos,5,0),"")</f>
        <v/>
      </c>
      <c r="I241" s="152" t="str">
        <f>IFERROR(Tabela31[[#This Row],[preço unitário]]*Tabela31[[#This Row],[Qtd]],"")</f>
        <v/>
      </c>
      <c r="J241" s="90"/>
      <c r="K241" s="90"/>
      <c r="L241" s="90"/>
      <c r="M241" s="90"/>
    </row>
    <row r="242" spans="1:13" s="88" customFormat="1" x14ac:dyDescent="0.3">
      <c r="A242" s="98"/>
      <c r="B242" s="99"/>
      <c r="C242" s="100" t="str">
        <f>IFERROR(VLOOKUP(Tabela18[[#This Row],[Produto]],produtos,3,0),"")</f>
        <v/>
      </c>
      <c r="D242" s="101" t="str">
        <f>IFERROR(Tabela18[[#This Row],[preço unitário]]*Tabela18[[#This Row],[Qtd]],"")</f>
        <v/>
      </c>
      <c r="E242" s="90"/>
      <c r="F242" s="98"/>
      <c r="G242" s="98"/>
      <c r="H242" s="151" t="str">
        <f>IFERROR(VLOOKUP(Tabela31[[#This Row],[Produto]],produtos,5,0),"")</f>
        <v/>
      </c>
      <c r="I242" s="152" t="str">
        <f>IFERROR(Tabela31[[#This Row],[preço unitário]]*Tabela31[[#This Row],[Qtd]],"")</f>
        <v/>
      </c>
      <c r="J242" s="90"/>
      <c r="K242" s="90"/>
      <c r="L242" s="90"/>
      <c r="M242" s="90"/>
    </row>
    <row r="243" spans="1:13" s="88" customFormat="1" x14ac:dyDescent="0.3">
      <c r="A243" s="98"/>
      <c r="B243" s="99"/>
      <c r="C243" s="100" t="str">
        <f>IFERROR(VLOOKUP(Tabela18[[#This Row],[Produto]],produtos,3,0),"")</f>
        <v/>
      </c>
      <c r="D243" s="101" t="str">
        <f>IFERROR(Tabela18[[#This Row],[preço unitário]]*Tabela18[[#This Row],[Qtd]],"")</f>
        <v/>
      </c>
      <c r="E243" s="90"/>
      <c r="F243" s="98"/>
      <c r="G243" s="98"/>
      <c r="H243" s="151" t="str">
        <f>IFERROR(VLOOKUP(Tabela31[[#This Row],[Produto]],produtos,5,0),"")</f>
        <v/>
      </c>
      <c r="I243" s="152" t="str">
        <f>IFERROR(Tabela31[[#This Row],[preço unitário]]*Tabela31[[#This Row],[Qtd]],"")</f>
        <v/>
      </c>
      <c r="J243" s="90"/>
      <c r="K243" s="90"/>
      <c r="L243" s="90"/>
      <c r="M243" s="90"/>
    </row>
    <row r="244" spans="1:13" s="88" customFormat="1" x14ac:dyDescent="0.3">
      <c r="A244" s="98"/>
      <c r="B244" s="99"/>
      <c r="C244" s="100" t="str">
        <f>IFERROR(VLOOKUP(Tabela18[[#This Row],[Produto]],produtos,3,0),"")</f>
        <v/>
      </c>
      <c r="D244" s="101" t="str">
        <f>IFERROR(Tabela18[[#This Row],[preço unitário]]*Tabela18[[#This Row],[Qtd]],"")</f>
        <v/>
      </c>
      <c r="E244" s="90"/>
      <c r="F244" s="98"/>
      <c r="G244" s="98"/>
      <c r="H244" s="151" t="str">
        <f>IFERROR(VLOOKUP(Tabela31[[#This Row],[Produto]],produtos,5,0),"")</f>
        <v/>
      </c>
      <c r="I244" s="152" t="str">
        <f>IFERROR(Tabela31[[#This Row],[preço unitário]]*Tabela31[[#This Row],[Qtd]],"")</f>
        <v/>
      </c>
      <c r="J244" s="90"/>
      <c r="K244" s="90"/>
      <c r="L244" s="90"/>
      <c r="M244" s="90"/>
    </row>
    <row r="245" spans="1:13" s="88" customFormat="1" x14ac:dyDescent="0.3">
      <c r="A245" s="98"/>
      <c r="B245" s="99"/>
      <c r="C245" s="100" t="str">
        <f>IFERROR(VLOOKUP(Tabela18[[#This Row],[Produto]],produtos,3,0),"")</f>
        <v/>
      </c>
      <c r="D245" s="101" t="str">
        <f>IFERROR(Tabela18[[#This Row],[preço unitário]]*Tabela18[[#This Row],[Qtd]],"")</f>
        <v/>
      </c>
      <c r="E245" s="90"/>
      <c r="F245" s="98"/>
      <c r="G245" s="98"/>
      <c r="H245" s="151" t="str">
        <f>IFERROR(VLOOKUP(Tabela31[[#This Row],[Produto]],produtos,5,0),"")</f>
        <v/>
      </c>
      <c r="I245" s="152" t="str">
        <f>IFERROR(Tabela31[[#This Row],[preço unitário]]*Tabela31[[#This Row],[Qtd]],"")</f>
        <v/>
      </c>
      <c r="J245" s="90"/>
      <c r="K245" s="90"/>
      <c r="L245" s="90"/>
      <c r="M245" s="90"/>
    </row>
    <row r="246" spans="1:13" s="88" customFormat="1" x14ac:dyDescent="0.3">
      <c r="A246" s="98"/>
      <c r="B246" s="99"/>
      <c r="C246" s="100" t="str">
        <f>IFERROR(VLOOKUP(Tabela18[[#This Row],[Produto]],produtos,3,0),"")</f>
        <v/>
      </c>
      <c r="D246" s="101" t="str">
        <f>IFERROR(Tabela18[[#This Row],[preço unitário]]*Tabela18[[#This Row],[Qtd]],"")</f>
        <v/>
      </c>
      <c r="E246" s="90"/>
      <c r="F246" s="98"/>
      <c r="G246" s="98"/>
      <c r="H246" s="151" t="str">
        <f>IFERROR(VLOOKUP(Tabela31[[#This Row],[Produto]],produtos,5,0),"")</f>
        <v/>
      </c>
      <c r="I246" s="152" t="str">
        <f>IFERROR(Tabela31[[#This Row],[preço unitário]]*Tabela31[[#This Row],[Qtd]],"")</f>
        <v/>
      </c>
      <c r="J246" s="90"/>
      <c r="K246" s="90"/>
      <c r="L246" s="90"/>
      <c r="M246" s="90"/>
    </row>
    <row r="247" spans="1:13" s="88" customFormat="1" x14ac:dyDescent="0.3">
      <c r="A247" s="98"/>
      <c r="B247" s="99"/>
      <c r="C247" s="100" t="str">
        <f>IFERROR(VLOOKUP(Tabela18[[#This Row],[Produto]],produtos,3,0),"")</f>
        <v/>
      </c>
      <c r="D247" s="101" t="str">
        <f>IFERROR(Tabela18[[#This Row],[preço unitário]]*Tabela18[[#This Row],[Qtd]],"")</f>
        <v/>
      </c>
      <c r="E247" s="90"/>
      <c r="F247" s="98"/>
      <c r="G247" s="98"/>
      <c r="H247" s="151" t="str">
        <f>IFERROR(VLOOKUP(Tabela31[[#This Row],[Produto]],produtos,5,0),"")</f>
        <v/>
      </c>
      <c r="I247" s="152" t="str">
        <f>IFERROR(Tabela31[[#This Row],[preço unitário]]*Tabela31[[#This Row],[Qtd]],"")</f>
        <v/>
      </c>
      <c r="J247" s="90"/>
      <c r="K247" s="90"/>
      <c r="L247" s="90"/>
      <c r="M247" s="90"/>
    </row>
    <row r="248" spans="1:13" s="88" customFormat="1" x14ac:dyDescent="0.3">
      <c r="A248" s="98"/>
      <c r="B248" s="99"/>
      <c r="C248" s="100" t="str">
        <f>IFERROR(VLOOKUP(Tabela18[[#This Row],[Produto]],produtos,3,0),"")</f>
        <v/>
      </c>
      <c r="D248" s="101" t="str">
        <f>IFERROR(Tabela18[[#This Row],[preço unitário]]*Tabela18[[#This Row],[Qtd]],"")</f>
        <v/>
      </c>
      <c r="E248" s="90"/>
      <c r="F248" s="98"/>
      <c r="G248" s="98"/>
      <c r="H248" s="151" t="str">
        <f>IFERROR(VLOOKUP(Tabela31[[#This Row],[Produto]],produtos,5,0),"")</f>
        <v/>
      </c>
      <c r="I248" s="152" t="str">
        <f>IFERROR(Tabela31[[#This Row],[preço unitário]]*Tabela31[[#This Row],[Qtd]],"")</f>
        <v/>
      </c>
      <c r="J248" s="90"/>
      <c r="K248" s="90"/>
      <c r="L248" s="90"/>
      <c r="M248" s="90"/>
    </row>
    <row r="249" spans="1:13" s="88" customFormat="1" x14ac:dyDescent="0.3">
      <c r="A249" s="98"/>
      <c r="B249" s="99"/>
      <c r="C249" s="100" t="str">
        <f>IFERROR(VLOOKUP(Tabela18[[#This Row],[Produto]],produtos,3,0),"")</f>
        <v/>
      </c>
      <c r="D249" s="101" t="str">
        <f>IFERROR(Tabela18[[#This Row],[preço unitário]]*Tabela18[[#This Row],[Qtd]],"")</f>
        <v/>
      </c>
      <c r="E249" s="90"/>
      <c r="F249" s="98"/>
      <c r="G249" s="98"/>
      <c r="H249" s="151" t="str">
        <f>IFERROR(VLOOKUP(Tabela31[[#This Row],[Produto]],produtos,5,0),"")</f>
        <v/>
      </c>
      <c r="I249" s="152" t="str">
        <f>IFERROR(Tabela31[[#This Row],[preço unitário]]*Tabela31[[#This Row],[Qtd]],"")</f>
        <v/>
      </c>
      <c r="J249" s="90"/>
      <c r="K249" s="90"/>
      <c r="L249" s="90"/>
      <c r="M249" s="90"/>
    </row>
    <row r="250" spans="1:13" s="88" customFormat="1" x14ac:dyDescent="0.3">
      <c r="A250" s="98"/>
      <c r="B250" s="99"/>
      <c r="C250" s="100" t="str">
        <f>IFERROR(VLOOKUP(Tabela18[[#This Row],[Produto]],produtos,3,0),"")</f>
        <v/>
      </c>
      <c r="D250" s="101" t="str">
        <f>IFERROR(Tabela18[[#This Row],[preço unitário]]*Tabela18[[#This Row],[Qtd]],"")</f>
        <v/>
      </c>
      <c r="E250" s="90"/>
      <c r="F250" s="98"/>
      <c r="G250" s="98"/>
      <c r="H250" s="151" t="str">
        <f>IFERROR(VLOOKUP(Tabela31[[#This Row],[Produto]],produtos,5,0),"")</f>
        <v/>
      </c>
      <c r="I250" s="152" t="str">
        <f>IFERROR(Tabela31[[#This Row],[preço unitário]]*Tabela31[[#This Row],[Qtd]],"")</f>
        <v/>
      </c>
      <c r="J250" s="90"/>
      <c r="K250" s="90"/>
      <c r="L250" s="90"/>
      <c r="M250" s="90"/>
    </row>
    <row r="251" spans="1:13" s="88" customFormat="1" x14ac:dyDescent="0.3">
      <c r="A251" s="98"/>
      <c r="B251" s="99"/>
      <c r="C251" s="100" t="str">
        <f>IFERROR(VLOOKUP(Tabela18[[#This Row],[Produto]],produtos,3,0),"")</f>
        <v/>
      </c>
      <c r="D251" s="101" t="str">
        <f>IFERROR(Tabela18[[#This Row],[preço unitário]]*Tabela18[[#This Row],[Qtd]],"")</f>
        <v/>
      </c>
      <c r="E251" s="90"/>
      <c r="F251" s="98"/>
      <c r="G251" s="98"/>
      <c r="H251" s="151" t="str">
        <f>IFERROR(VLOOKUP(Tabela31[[#This Row],[Produto]],produtos,5,0),"")</f>
        <v/>
      </c>
      <c r="I251" s="152" t="str">
        <f>IFERROR(Tabela31[[#This Row],[preço unitário]]*Tabela31[[#This Row],[Qtd]],"")</f>
        <v/>
      </c>
      <c r="J251" s="90"/>
      <c r="K251" s="90"/>
      <c r="L251" s="90"/>
      <c r="M251" s="90"/>
    </row>
    <row r="252" spans="1:13" s="88" customFormat="1" x14ac:dyDescent="0.3">
      <c r="A252" s="98"/>
      <c r="B252" s="99"/>
      <c r="C252" s="100" t="str">
        <f>IFERROR(VLOOKUP(Tabela18[[#This Row],[Produto]],produtos,3,0),"")</f>
        <v/>
      </c>
      <c r="D252" s="101" t="str">
        <f>IFERROR(Tabela18[[#This Row],[preço unitário]]*Tabela18[[#This Row],[Qtd]],"")</f>
        <v/>
      </c>
      <c r="E252" s="90"/>
      <c r="F252" s="98"/>
      <c r="G252" s="98"/>
      <c r="H252" s="151" t="str">
        <f>IFERROR(VLOOKUP(Tabela31[[#This Row],[Produto]],produtos,5,0),"")</f>
        <v/>
      </c>
      <c r="I252" s="152" t="str">
        <f>IFERROR(Tabela31[[#This Row],[preço unitário]]*Tabela31[[#This Row],[Qtd]],"")</f>
        <v/>
      </c>
      <c r="J252" s="90"/>
      <c r="K252" s="90"/>
      <c r="L252" s="90"/>
      <c r="M252" s="90"/>
    </row>
    <row r="253" spans="1:13" s="88" customFormat="1" x14ac:dyDescent="0.3">
      <c r="A253" s="98"/>
      <c r="B253" s="99"/>
      <c r="C253" s="100" t="str">
        <f>IFERROR(VLOOKUP(Tabela18[[#This Row],[Produto]],produtos,3,0),"")</f>
        <v/>
      </c>
      <c r="D253" s="101" t="str">
        <f>IFERROR(Tabela18[[#This Row],[preço unitário]]*Tabela18[[#This Row],[Qtd]],"")</f>
        <v/>
      </c>
      <c r="E253" s="90"/>
      <c r="F253" s="98"/>
      <c r="G253" s="98"/>
      <c r="H253" s="151" t="str">
        <f>IFERROR(VLOOKUP(Tabela31[[#This Row],[Produto]],produtos,5,0),"")</f>
        <v/>
      </c>
      <c r="I253" s="152" t="str">
        <f>IFERROR(Tabela31[[#This Row],[preço unitário]]*Tabela31[[#This Row],[Qtd]],"")</f>
        <v/>
      </c>
      <c r="J253" s="90"/>
      <c r="K253" s="90"/>
      <c r="L253" s="90"/>
      <c r="M253" s="90"/>
    </row>
    <row r="254" spans="1:13" s="88" customFormat="1" x14ac:dyDescent="0.3">
      <c r="A254" s="98"/>
      <c r="B254" s="99"/>
      <c r="C254" s="100" t="str">
        <f>IFERROR(VLOOKUP(Tabela18[[#This Row],[Produto]],produtos,3,0),"")</f>
        <v/>
      </c>
      <c r="D254" s="101" t="str">
        <f>IFERROR(Tabela18[[#This Row],[preço unitário]]*Tabela18[[#This Row],[Qtd]],"")</f>
        <v/>
      </c>
      <c r="E254" s="90"/>
      <c r="F254" s="98"/>
      <c r="G254" s="98"/>
      <c r="H254" s="151" t="str">
        <f>IFERROR(VLOOKUP(Tabela31[[#This Row],[Produto]],produtos,5,0),"")</f>
        <v/>
      </c>
      <c r="I254" s="152" t="str">
        <f>IFERROR(Tabela31[[#This Row],[preço unitário]]*Tabela31[[#This Row],[Qtd]],"")</f>
        <v/>
      </c>
      <c r="J254" s="90"/>
      <c r="K254" s="90"/>
      <c r="L254" s="90"/>
      <c r="M254" s="90"/>
    </row>
    <row r="255" spans="1:13" s="88" customFormat="1" x14ac:dyDescent="0.3">
      <c r="A255" s="98"/>
      <c r="B255" s="99"/>
      <c r="C255" s="100" t="str">
        <f>IFERROR(VLOOKUP(Tabela18[[#This Row],[Produto]],produtos,3,0),"")</f>
        <v/>
      </c>
      <c r="D255" s="101" t="str">
        <f>IFERROR(Tabela18[[#This Row],[preço unitário]]*Tabela18[[#This Row],[Qtd]],"")</f>
        <v/>
      </c>
      <c r="E255" s="90"/>
      <c r="F255" s="98"/>
      <c r="G255" s="98"/>
      <c r="H255" s="151" t="str">
        <f>IFERROR(VLOOKUP(Tabela31[[#This Row],[Produto]],produtos,5,0),"")</f>
        <v/>
      </c>
      <c r="I255" s="152" t="str">
        <f>IFERROR(Tabela31[[#This Row],[preço unitário]]*Tabela31[[#This Row],[Qtd]],"")</f>
        <v/>
      </c>
      <c r="J255" s="90"/>
      <c r="K255" s="90"/>
      <c r="L255" s="90"/>
      <c r="M255" s="90"/>
    </row>
    <row r="256" spans="1:13" s="88" customFormat="1" x14ac:dyDescent="0.3">
      <c r="A256" s="98"/>
      <c r="B256" s="99"/>
      <c r="C256" s="100" t="str">
        <f>IFERROR(VLOOKUP(Tabela18[[#This Row],[Produto]],produtos,3,0),"")</f>
        <v/>
      </c>
      <c r="D256" s="101" t="str">
        <f>IFERROR(Tabela18[[#This Row],[preço unitário]]*Tabela18[[#This Row],[Qtd]],"")</f>
        <v/>
      </c>
      <c r="E256" s="90"/>
      <c r="F256" s="98"/>
      <c r="G256" s="98"/>
      <c r="H256" s="151" t="str">
        <f>IFERROR(VLOOKUP(Tabela31[[#This Row],[Produto]],produtos,5,0),"")</f>
        <v/>
      </c>
      <c r="I256" s="152" t="str">
        <f>IFERROR(Tabela31[[#This Row],[preço unitário]]*Tabela31[[#This Row],[Qtd]],"")</f>
        <v/>
      </c>
      <c r="J256" s="90"/>
      <c r="K256" s="90"/>
      <c r="L256" s="90"/>
      <c r="M256" s="90"/>
    </row>
    <row r="257" spans="1:13" s="88" customFormat="1" x14ac:dyDescent="0.3">
      <c r="A257" s="98"/>
      <c r="B257" s="99"/>
      <c r="C257" s="100" t="str">
        <f>IFERROR(VLOOKUP(Tabela18[[#This Row],[Produto]],produtos,3,0),"")</f>
        <v/>
      </c>
      <c r="D257" s="101" t="str">
        <f>IFERROR(Tabela18[[#This Row],[preço unitário]]*Tabela18[[#This Row],[Qtd]],"")</f>
        <v/>
      </c>
      <c r="E257" s="90"/>
      <c r="F257" s="98"/>
      <c r="G257" s="98"/>
      <c r="H257" s="151" t="str">
        <f>IFERROR(VLOOKUP(Tabela31[[#This Row],[Produto]],produtos,5,0),"")</f>
        <v/>
      </c>
      <c r="I257" s="152" t="str">
        <f>IFERROR(Tabela31[[#This Row],[preço unitário]]*Tabela31[[#This Row],[Qtd]],"")</f>
        <v/>
      </c>
      <c r="J257" s="90"/>
      <c r="K257" s="90"/>
      <c r="L257" s="90"/>
      <c r="M257" s="90"/>
    </row>
    <row r="258" spans="1:13" s="88" customFormat="1" x14ac:dyDescent="0.3">
      <c r="A258" s="98"/>
      <c r="B258" s="99"/>
      <c r="C258" s="100" t="str">
        <f>IFERROR(VLOOKUP(Tabela18[[#This Row],[Produto]],produtos,3,0),"")</f>
        <v/>
      </c>
      <c r="D258" s="101" t="str">
        <f>IFERROR(Tabela18[[#This Row],[preço unitário]]*Tabela18[[#This Row],[Qtd]],"")</f>
        <v/>
      </c>
      <c r="E258" s="90"/>
      <c r="F258" s="98"/>
      <c r="G258" s="98"/>
      <c r="H258" s="151" t="str">
        <f>IFERROR(VLOOKUP(Tabela31[[#This Row],[Produto]],produtos,5,0),"")</f>
        <v/>
      </c>
      <c r="I258" s="152" t="str">
        <f>IFERROR(Tabela31[[#This Row],[preço unitário]]*Tabela31[[#This Row],[Qtd]],"")</f>
        <v/>
      </c>
      <c r="J258" s="90"/>
      <c r="K258" s="90"/>
      <c r="L258" s="90"/>
      <c r="M258" s="90"/>
    </row>
    <row r="259" spans="1:13" s="88" customFormat="1" x14ac:dyDescent="0.3">
      <c r="A259" s="98"/>
      <c r="B259" s="99"/>
      <c r="C259" s="100" t="str">
        <f>IFERROR(VLOOKUP(Tabela18[[#This Row],[Produto]],produtos,3,0),"")</f>
        <v/>
      </c>
      <c r="D259" s="101" t="str">
        <f>IFERROR(Tabela18[[#This Row],[preço unitário]]*Tabela18[[#This Row],[Qtd]],"")</f>
        <v/>
      </c>
      <c r="E259" s="90"/>
      <c r="F259" s="98"/>
      <c r="G259" s="98"/>
      <c r="H259" s="151" t="str">
        <f>IFERROR(VLOOKUP(Tabela31[[#This Row],[Produto]],produtos,5,0),"")</f>
        <v/>
      </c>
      <c r="I259" s="152" t="str">
        <f>IFERROR(Tabela31[[#This Row],[preço unitário]]*Tabela31[[#This Row],[Qtd]],"")</f>
        <v/>
      </c>
      <c r="J259" s="90"/>
      <c r="K259" s="90"/>
      <c r="L259" s="90"/>
      <c r="M259" s="90"/>
    </row>
    <row r="260" spans="1:13" s="88" customFormat="1" x14ac:dyDescent="0.3">
      <c r="A260" s="98"/>
      <c r="B260" s="99"/>
      <c r="C260" s="100" t="str">
        <f>IFERROR(VLOOKUP(Tabela18[[#This Row],[Produto]],produtos,3,0),"")</f>
        <v/>
      </c>
      <c r="D260" s="101" t="str">
        <f>IFERROR(Tabela18[[#This Row],[preço unitário]]*Tabela18[[#This Row],[Qtd]],"")</f>
        <v/>
      </c>
      <c r="E260" s="90"/>
      <c r="F260" s="98"/>
      <c r="G260" s="98"/>
      <c r="H260" s="151" t="str">
        <f>IFERROR(VLOOKUP(Tabela31[[#This Row],[Produto]],produtos,5,0),"")</f>
        <v/>
      </c>
      <c r="I260" s="152" t="str">
        <f>IFERROR(Tabela31[[#This Row],[preço unitário]]*Tabela31[[#This Row],[Qtd]],"")</f>
        <v/>
      </c>
      <c r="J260" s="90"/>
      <c r="K260" s="90"/>
      <c r="L260" s="90"/>
      <c r="M260" s="90"/>
    </row>
    <row r="261" spans="1:13" s="88" customFormat="1" x14ac:dyDescent="0.3">
      <c r="A261" s="98"/>
      <c r="B261" s="99"/>
      <c r="C261" s="100" t="str">
        <f>IFERROR(VLOOKUP(Tabela18[[#This Row],[Produto]],produtos,3,0),"")</f>
        <v/>
      </c>
      <c r="D261" s="101" t="str">
        <f>IFERROR(Tabela18[[#This Row],[preço unitário]]*Tabela18[[#This Row],[Qtd]],"")</f>
        <v/>
      </c>
      <c r="E261" s="90"/>
      <c r="F261" s="98"/>
      <c r="G261" s="98"/>
      <c r="H261" s="151" t="str">
        <f>IFERROR(VLOOKUP(Tabela31[[#This Row],[Produto]],produtos,5,0),"")</f>
        <v/>
      </c>
      <c r="I261" s="152" t="str">
        <f>IFERROR(Tabela31[[#This Row],[preço unitário]]*Tabela31[[#This Row],[Qtd]],"")</f>
        <v/>
      </c>
      <c r="J261" s="90"/>
      <c r="K261" s="90"/>
      <c r="L261" s="90"/>
      <c r="M261" s="90"/>
    </row>
    <row r="262" spans="1:13" s="88" customFormat="1" x14ac:dyDescent="0.3">
      <c r="A262" s="98"/>
      <c r="B262" s="99"/>
      <c r="C262" s="100" t="str">
        <f>IFERROR(VLOOKUP(Tabela18[[#This Row],[Produto]],produtos,3,0),"")</f>
        <v/>
      </c>
      <c r="D262" s="101" t="str">
        <f>IFERROR(Tabela18[[#This Row],[preço unitário]]*Tabela18[[#This Row],[Qtd]],"")</f>
        <v/>
      </c>
      <c r="E262" s="90"/>
      <c r="F262" s="98"/>
      <c r="G262" s="98"/>
      <c r="H262" s="151" t="str">
        <f>IFERROR(VLOOKUP(Tabela31[[#This Row],[Produto]],produtos,5,0),"")</f>
        <v/>
      </c>
      <c r="I262" s="152" t="str">
        <f>IFERROR(Tabela31[[#This Row],[preço unitário]]*Tabela31[[#This Row],[Qtd]],"")</f>
        <v/>
      </c>
      <c r="J262" s="90"/>
      <c r="K262" s="90"/>
      <c r="L262" s="90"/>
      <c r="M262" s="90"/>
    </row>
    <row r="263" spans="1:13" s="88" customFormat="1" x14ac:dyDescent="0.3">
      <c r="A263" s="98"/>
      <c r="B263" s="99"/>
      <c r="C263" s="100" t="str">
        <f>IFERROR(VLOOKUP(Tabela18[[#This Row],[Produto]],produtos,3,0),"")</f>
        <v/>
      </c>
      <c r="D263" s="101" t="str">
        <f>IFERROR(Tabela18[[#This Row],[preço unitário]]*Tabela18[[#This Row],[Qtd]],"")</f>
        <v/>
      </c>
      <c r="E263" s="90"/>
      <c r="F263" s="98"/>
      <c r="G263" s="98"/>
      <c r="H263" s="151" t="str">
        <f>IFERROR(VLOOKUP(Tabela31[[#This Row],[Produto]],produtos,5,0),"")</f>
        <v/>
      </c>
      <c r="I263" s="152" t="str">
        <f>IFERROR(Tabela31[[#This Row],[preço unitário]]*Tabela31[[#This Row],[Qtd]],"")</f>
        <v/>
      </c>
      <c r="J263" s="90"/>
      <c r="K263" s="90"/>
      <c r="L263" s="90"/>
      <c r="M263" s="90"/>
    </row>
    <row r="264" spans="1:13" s="88" customFormat="1" x14ac:dyDescent="0.3">
      <c r="A264" s="98"/>
      <c r="B264" s="99"/>
      <c r="C264" s="100" t="str">
        <f>IFERROR(VLOOKUP(Tabela18[[#This Row],[Produto]],produtos,3,0),"")</f>
        <v/>
      </c>
      <c r="D264" s="101" t="str">
        <f>IFERROR(Tabela18[[#This Row],[preço unitário]]*Tabela18[[#This Row],[Qtd]],"")</f>
        <v/>
      </c>
      <c r="E264" s="90"/>
      <c r="F264" s="98"/>
      <c r="G264" s="98"/>
      <c r="H264" s="151" t="str">
        <f>IFERROR(VLOOKUP(Tabela31[[#This Row],[Produto]],produtos,5,0),"")</f>
        <v/>
      </c>
      <c r="I264" s="152" t="str">
        <f>IFERROR(Tabela31[[#This Row],[preço unitário]]*Tabela31[[#This Row],[Qtd]],"")</f>
        <v/>
      </c>
      <c r="J264" s="90"/>
      <c r="K264" s="90"/>
      <c r="L264" s="90"/>
      <c r="M264" s="90"/>
    </row>
    <row r="265" spans="1:13" s="88" customFormat="1" x14ac:dyDescent="0.3">
      <c r="A265" s="98"/>
      <c r="B265" s="99"/>
      <c r="C265" s="100" t="str">
        <f>IFERROR(VLOOKUP(Tabela18[[#This Row],[Produto]],produtos,3,0),"")</f>
        <v/>
      </c>
      <c r="D265" s="101" t="str">
        <f>IFERROR(Tabela18[[#This Row],[preço unitário]]*Tabela18[[#This Row],[Qtd]],"")</f>
        <v/>
      </c>
      <c r="E265" s="90"/>
      <c r="F265" s="98"/>
      <c r="G265" s="98"/>
      <c r="H265" s="151" t="str">
        <f>IFERROR(VLOOKUP(Tabela31[[#This Row],[Produto]],produtos,5,0),"")</f>
        <v/>
      </c>
      <c r="I265" s="152" t="str">
        <f>IFERROR(Tabela31[[#This Row],[preço unitário]]*Tabela31[[#This Row],[Qtd]],"")</f>
        <v/>
      </c>
      <c r="J265" s="90"/>
      <c r="K265" s="90"/>
      <c r="L265" s="90"/>
      <c r="M265" s="90"/>
    </row>
    <row r="266" spans="1:13" s="88" customFormat="1" x14ac:dyDescent="0.3">
      <c r="A266" s="98"/>
      <c r="B266" s="99"/>
      <c r="C266" s="100" t="str">
        <f>IFERROR(VLOOKUP(Tabela18[[#This Row],[Produto]],produtos,3,0),"")</f>
        <v/>
      </c>
      <c r="D266" s="101" t="str">
        <f>IFERROR(Tabela18[[#This Row],[preço unitário]]*Tabela18[[#This Row],[Qtd]],"")</f>
        <v/>
      </c>
      <c r="E266" s="90"/>
      <c r="F266" s="98"/>
      <c r="G266" s="98"/>
      <c r="H266" s="151" t="str">
        <f>IFERROR(VLOOKUP(Tabela31[[#This Row],[Produto]],produtos,5,0),"")</f>
        <v/>
      </c>
      <c r="I266" s="152" t="str">
        <f>IFERROR(Tabela31[[#This Row],[preço unitário]]*Tabela31[[#This Row],[Qtd]],"")</f>
        <v/>
      </c>
      <c r="J266" s="90"/>
      <c r="K266" s="90"/>
      <c r="L266" s="90"/>
      <c r="M266" s="90"/>
    </row>
    <row r="267" spans="1:13" s="88" customFormat="1" x14ac:dyDescent="0.3">
      <c r="A267" s="98"/>
      <c r="B267" s="99"/>
      <c r="C267" s="100" t="str">
        <f>IFERROR(VLOOKUP(Tabela18[[#This Row],[Produto]],produtos,3,0),"")</f>
        <v/>
      </c>
      <c r="D267" s="101" t="str">
        <f>IFERROR(Tabela18[[#This Row],[preço unitário]]*Tabela18[[#This Row],[Qtd]],"")</f>
        <v/>
      </c>
      <c r="E267" s="90"/>
      <c r="F267" s="98"/>
      <c r="G267" s="98"/>
      <c r="H267" s="151" t="str">
        <f>IFERROR(VLOOKUP(Tabela31[[#This Row],[Produto]],produtos,5,0),"")</f>
        <v/>
      </c>
      <c r="I267" s="152" t="str">
        <f>IFERROR(Tabela31[[#This Row],[preço unitário]]*Tabela31[[#This Row],[Qtd]],"")</f>
        <v/>
      </c>
      <c r="J267" s="90"/>
      <c r="K267" s="90"/>
      <c r="L267" s="90"/>
      <c r="M267" s="90"/>
    </row>
    <row r="268" spans="1:13" s="88" customFormat="1" x14ac:dyDescent="0.3">
      <c r="A268" s="98"/>
      <c r="B268" s="99"/>
      <c r="C268" s="100" t="str">
        <f>IFERROR(VLOOKUP(Tabela18[[#This Row],[Produto]],produtos,3,0),"")</f>
        <v/>
      </c>
      <c r="D268" s="101" t="str">
        <f>IFERROR(Tabela18[[#This Row],[preço unitário]]*Tabela18[[#This Row],[Qtd]],"")</f>
        <v/>
      </c>
      <c r="E268" s="90"/>
      <c r="F268" s="98"/>
      <c r="G268" s="98"/>
      <c r="H268" s="151" t="str">
        <f>IFERROR(VLOOKUP(Tabela31[[#This Row],[Produto]],produtos,5,0),"")</f>
        <v/>
      </c>
      <c r="I268" s="152" t="str">
        <f>IFERROR(Tabela31[[#This Row],[preço unitário]]*Tabela31[[#This Row],[Qtd]],"")</f>
        <v/>
      </c>
      <c r="J268" s="90"/>
      <c r="K268" s="90"/>
      <c r="L268" s="90"/>
      <c r="M268" s="90"/>
    </row>
    <row r="269" spans="1:13" s="88" customFormat="1" x14ac:dyDescent="0.3">
      <c r="A269" s="98"/>
      <c r="B269" s="99"/>
      <c r="C269" s="100" t="str">
        <f>IFERROR(VLOOKUP(Tabela18[[#This Row],[Produto]],produtos,3,0),"")</f>
        <v/>
      </c>
      <c r="D269" s="101" t="str">
        <f>IFERROR(Tabela18[[#This Row],[preço unitário]]*Tabela18[[#This Row],[Qtd]],"")</f>
        <v/>
      </c>
      <c r="E269" s="90"/>
      <c r="F269" s="98"/>
      <c r="G269" s="98"/>
      <c r="H269" s="151" t="str">
        <f>IFERROR(VLOOKUP(Tabela31[[#This Row],[Produto]],produtos,5,0),"")</f>
        <v/>
      </c>
      <c r="I269" s="152" t="str">
        <f>IFERROR(Tabela31[[#This Row],[preço unitário]]*Tabela31[[#This Row],[Qtd]],"")</f>
        <v/>
      </c>
      <c r="J269" s="90"/>
      <c r="K269" s="90"/>
      <c r="L269" s="90"/>
      <c r="M269" s="90"/>
    </row>
    <row r="270" spans="1:13" s="88" customFormat="1" x14ac:dyDescent="0.3">
      <c r="A270" s="98"/>
      <c r="B270" s="99"/>
      <c r="C270" s="100" t="str">
        <f>IFERROR(VLOOKUP(Tabela18[[#This Row],[Produto]],produtos,3,0),"")</f>
        <v/>
      </c>
      <c r="D270" s="101" t="str">
        <f>IFERROR(Tabela18[[#This Row],[preço unitário]]*Tabela18[[#This Row],[Qtd]],"")</f>
        <v/>
      </c>
      <c r="E270" s="90"/>
      <c r="F270" s="98"/>
      <c r="G270" s="98"/>
      <c r="H270" s="151" t="str">
        <f>IFERROR(VLOOKUP(Tabela31[[#This Row],[Produto]],produtos,5,0),"")</f>
        <v/>
      </c>
      <c r="I270" s="152" t="str">
        <f>IFERROR(Tabela31[[#This Row],[preço unitário]]*Tabela31[[#This Row],[Qtd]],"")</f>
        <v/>
      </c>
      <c r="J270" s="90"/>
      <c r="K270" s="90"/>
      <c r="L270" s="90"/>
      <c r="M270" s="90"/>
    </row>
    <row r="271" spans="1:13" s="88" customFormat="1" x14ac:dyDescent="0.3">
      <c r="A271" s="98"/>
      <c r="B271" s="99"/>
      <c r="C271" s="100" t="str">
        <f>IFERROR(VLOOKUP(Tabela18[[#This Row],[Produto]],produtos,3,0),"")</f>
        <v/>
      </c>
      <c r="D271" s="101" t="str">
        <f>IFERROR(Tabela18[[#This Row],[preço unitário]]*Tabela18[[#This Row],[Qtd]],"")</f>
        <v/>
      </c>
      <c r="E271" s="90"/>
      <c r="F271" s="98"/>
      <c r="G271" s="98"/>
      <c r="H271" s="151" t="str">
        <f>IFERROR(VLOOKUP(Tabela31[[#This Row],[Produto]],produtos,5,0),"")</f>
        <v/>
      </c>
      <c r="I271" s="152" t="str">
        <f>IFERROR(Tabela31[[#This Row],[preço unitário]]*Tabela31[[#This Row],[Qtd]],"")</f>
        <v/>
      </c>
      <c r="J271" s="90"/>
      <c r="K271" s="90"/>
      <c r="L271" s="90"/>
      <c r="M271" s="90"/>
    </row>
    <row r="272" spans="1:13" s="88" customFormat="1" x14ac:dyDescent="0.3">
      <c r="A272" s="98"/>
      <c r="B272" s="99"/>
      <c r="C272" s="100" t="str">
        <f>IFERROR(VLOOKUP(Tabela18[[#This Row],[Produto]],produtos,3,0),"")</f>
        <v/>
      </c>
      <c r="D272" s="101" t="str">
        <f>IFERROR(Tabela18[[#This Row],[preço unitário]]*Tabela18[[#This Row],[Qtd]],"")</f>
        <v/>
      </c>
      <c r="E272" s="90"/>
      <c r="F272" s="98"/>
      <c r="G272" s="98"/>
      <c r="H272" s="151" t="str">
        <f>IFERROR(VLOOKUP(Tabela31[[#This Row],[Produto]],produtos,5,0),"")</f>
        <v/>
      </c>
      <c r="I272" s="152" t="str">
        <f>IFERROR(Tabela31[[#This Row],[preço unitário]]*Tabela31[[#This Row],[Qtd]],"")</f>
        <v/>
      </c>
      <c r="J272" s="90"/>
      <c r="K272" s="90"/>
      <c r="L272" s="90"/>
      <c r="M272" s="90"/>
    </row>
    <row r="273" spans="1:13" s="88" customFormat="1" x14ac:dyDescent="0.3">
      <c r="A273" s="98"/>
      <c r="B273" s="99"/>
      <c r="C273" s="100" t="str">
        <f>IFERROR(VLOOKUP(Tabela18[[#This Row],[Produto]],produtos,3,0),"")</f>
        <v/>
      </c>
      <c r="D273" s="101" t="str">
        <f>IFERROR(Tabela18[[#This Row],[preço unitário]]*Tabela18[[#This Row],[Qtd]],"")</f>
        <v/>
      </c>
      <c r="E273" s="90"/>
      <c r="F273" s="98"/>
      <c r="G273" s="98"/>
      <c r="H273" s="151" t="str">
        <f>IFERROR(VLOOKUP(Tabela31[[#This Row],[Produto]],produtos,5,0),"")</f>
        <v/>
      </c>
      <c r="I273" s="152" t="str">
        <f>IFERROR(Tabela31[[#This Row],[preço unitário]]*Tabela31[[#This Row],[Qtd]],"")</f>
        <v/>
      </c>
      <c r="J273" s="90"/>
      <c r="K273" s="90"/>
      <c r="L273" s="90"/>
      <c r="M273" s="90"/>
    </row>
    <row r="274" spans="1:13" s="88" customFormat="1" x14ac:dyDescent="0.3">
      <c r="A274" s="98"/>
      <c r="B274" s="99"/>
      <c r="C274" s="100" t="str">
        <f>IFERROR(VLOOKUP(Tabela18[[#This Row],[Produto]],produtos,3,0),"")</f>
        <v/>
      </c>
      <c r="D274" s="101" t="str">
        <f>IFERROR(Tabela18[[#This Row],[preço unitário]]*Tabela18[[#This Row],[Qtd]],"")</f>
        <v/>
      </c>
      <c r="E274" s="90"/>
      <c r="F274" s="98"/>
      <c r="G274" s="98"/>
      <c r="H274" s="151" t="str">
        <f>IFERROR(VLOOKUP(Tabela31[[#This Row],[Produto]],produtos,5,0),"")</f>
        <v/>
      </c>
      <c r="I274" s="152" t="str">
        <f>IFERROR(Tabela31[[#This Row],[preço unitário]]*Tabela31[[#This Row],[Qtd]],"")</f>
        <v/>
      </c>
      <c r="J274" s="90"/>
      <c r="K274" s="90"/>
      <c r="L274" s="90"/>
      <c r="M274" s="90"/>
    </row>
    <row r="275" spans="1:13" s="88" customFormat="1" x14ac:dyDescent="0.3">
      <c r="A275" s="98"/>
      <c r="B275" s="99"/>
      <c r="C275" s="100" t="str">
        <f>IFERROR(VLOOKUP(Tabela18[[#This Row],[Produto]],produtos,3,0),"")</f>
        <v/>
      </c>
      <c r="D275" s="101" t="str">
        <f>IFERROR(Tabela18[[#This Row],[preço unitário]]*Tabela18[[#This Row],[Qtd]],"")</f>
        <v/>
      </c>
      <c r="E275" s="90"/>
      <c r="F275" s="98"/>
      <c r="G275" s="98"/>
      <c r="H275" s="151" t="str">
        <f>IFERROR(VLOOKUP(Tabela31[[#This Row],[Produto]],produtos,5,0),"")</f>
        <v/>
      </c>
      <c r="I275" s="152" t="str">
        <f>IFERROR(Tabela31[[#This Row],[preço unitário]]*Tabela31[[#This Row],[Qtd]],"")</f>
        <v/>
      </c>
      <c r="J275" s="90"/>
      <c r="K275" s="90"/>
      <c r="L275" s="90"/>
      <c r="M275" s="90"/>
    </row>
    <row r="276" spans="1:13" s="88" customFormat="1" x14ac:dyDescent="0.3">
      <c r="A276" s="98"/>
      <c r="B276" s="99"/>
      <c r="C276" s="100" t="str">
        <f>IFERROR(VLOOKUP(Tabela18[[#This Row],[Produto]],produtos,3,0),"")</f>
        <v/>
      </c>
      <c r="D276" s="101" t="str">
        <f>IFERROR(Tabela18[[#This Row],[preço unitário]]*Tabela18[[#This Row],[Qtd]],"")</f>
        <v/>
      </c>
      <c r="E276" s="90"/>
      <c r="F276" s="98"/>
      <c r="G276" s="98"/>
      <c r="H276" s="151" t="str">
        <f>IFERROR(VLOOKUP(Tabela31[[#This Row],[Produto]],produtos,5,0),"")</f>
        <v/>
      </c>
      <c r="I276" s="152" t="str">
        <f>IFERROR(Tabela31[[#This Row],[preço unitário]]*Tabela31[[#This Row],[Qtd]],"")</f>
        <v/>
      </c>
      <c r="J276" s="90"/>
      <c r="K276" s="90"/>
      <c r="L276" s="90"/>
      <c r="M276" s="90"/>
    </row>
    <row r="277" spans="1:13" s="88" customFormat="1" x14ac:dyDescent="0.3">
      <c r="A277" s="98"/>
      <c r="B277" s="99"/>
      <c r="C277" s="100" t="str">
        <f>IFERROR(VLOOKUP(Tabela18[[#This Row],[Produto]],produtos,3,0),"")</f>
        <v/>
      </c>
      <c r="D277" s="101" t="str">
        <f>IFERROR(Tabela18[[#This Row],[preço unitário]]*Tabela18[[#This Row],[Qtd]],"")</f>
        <v/>
      </c>
      <c r="E277" s="90"/>
      <c r="F277" s="98"/>
      <c r="G277" s="98"/>
      <c r="H277" s="151" t="str">
        <f>IFERROR(VLOOKUP(Tabela31[[#This Row],[Produto]],produtos,5,0),"")</f>
        <v/>
      </c>
      <c r="I277" s="152" t="str">
        <f>IFERROR(Tabela31[[#This Row],[preço unitário]]*Tabela31[[#This Row],[Qtd]],"")</f>
        <v/>
      </c>
      <c r="J277" s="90"/>
      <c r="K277" s="90"/>
      <c r="L277" s="90"/>
      <c r="M277" s="90"/>
    </row>
    <row r="278" spans="1:13" s="88" customFormat="1" x14ac:dyDescent="0.3">
      <c r="A278" s="98"/>
      <c r="B278" s="99"/>
      <c r="C278" s="100" t="str">
        <f>IFERROR(VLOOKUP(Tabela18[[#This Row],[Produto]],produtos,3,0),"")</f>
        <v/>
      </c>
      <c r="D278" s="101" t="str">
        <f>IFERROR(Tabela18[[#This Row],[preço unitário]]*Tabela18[[#This Row],[Qtd]],"")</f>
        <v/>
      </c>
      <c r="E278" s="90"/>
      <c r="F278" s="98"/>
      <c r="G278" s="98"/>
      <c r="H278" s="151" t="str">
        <f>IFERROR(VLOOKUP(Tabela31[[#This Row],[Produto]],produtos,5,0),"")</f>
        <v/>
      </c>
      <c r="I278" s="152" t="str">
        <f>IFERROR(Tabela31[[#This Row],[preço unitário]]*Tabela31[[#This Row],[Qtd]],"")</f>
        <v/>
      </c>
      <c r="J278" s="90"/>
      <c r="K278" s="90"/>
      <c r="L278" s="90"/>
      <c r="M278" s="90"/>
    </row>
    <row r="279" spans="1:13" s="88" customFormat="1" x14ac:dyDescent="0.3">
      <c r="A279" s="98"/>
      <c r="B279" s="99"/>
      <c r="C279" s="100" t="str">
        <f>IFERROR(VLOOKUP(Tabela18[[#This Row],[Produto]],produtos,3,0),"")</f>
        <v/>
      </c>
      <c r="D279" s="101" t="str">
        <f>IFERROR(Tabela18[[#This Row],[preço unitário]]*Tabela18[[#This Row],[Qtd]],"")</f>
        <v/>
      </c>
      <c r="E279" s="90"/>
      <c r="F279" s="98"/>
      <c r="G279" s="98"/>
      <c r="H279" s="151" t="str">
        <f>IFERROR(VLOOKUP(Tabela31[[#This Row],[Produto]],produtos,5,0),"")</f>
        <v/>
      </c>
      <c r="I279" s="152" t="str">
        <f>IFERROR(Tabela31[[#This Row],[preço unitário]]*Tabela31[[#This Row],[Qtd]],"")</f>
        <v/>
      </c>
      <c r="J279" s="90"/>
      <c r="K279" s="90"/>
      <c r="L279" s="90"/>
      <c r="M279" s="90"/>
    </row>
    <row r="280" spans="1:13" s="88" customFormat="1" x14ac:dyDescent="0.3">
      <c r="A280" s="98"/>
      <c r="B280" s="99"/>
      <c r="C280" s="100" t="str">
        <f>IFERROR(VLOOKUP(Tabela18[[#This Row],[Produto]],produtos,3,0),"")</f>
        <v/>
      </c>
      <c r="D280" s="101" t="str">
        <f>IFERROR(Tabela18[[#This Row],[preço unitário]]*Tabela18[[#This Row],[Qtd]],"")</f>
        <v/>
      </c>
      <c r="E280" s="90"/>
      <c r="F280" s="98"/>
      <c r="G280" s="98"/>
      <c r="H280" s="151" t="str">
        <f>IFERROR(VLOOKUP(Tabela31[[#This Row],[Produto]],produtos,5,0),"")</f>
        <v/>
      </c>
      <c r="I280" s="152" t="str">
        <f>IFERROR(Tabela31[[#This Row],[preço unitário]]*Tabela31[[#This Row],[Qtd]],"")</f>
        <v/>
      </c>
      <c r="J280" s="90"/>
      <c r="K280" s="90"/>
      <c r="L280" s="90"/>
      <c r="M280" s="90"/>
    </row>
    <row r="281" spans="1:13" s="88" customFormat="1" x14ac:dyDescent="0.3">
      <c r="A281" s="98"/>
      <c r="B281" s="99"/>
      <c r="C281" s="100" t="str">
        <f>IFERROR(VLOOKUP(Tabela18[[#This Row],[Produto]],produtos,3,0),"")</f>
        <v/>
      </c>
      <c r="D281" s="101" t="str">
        <f>IFERROR(Tabela18[[#This Row],[preço unitário]]*Tabela18[[#This Row],[Qtd]],"")</f>
        <v/>
      </c>
      <c r="E281" s="90"/>
      <c r="F281" s="98"/>
      <c r="G281" s="98"/>
      <c r="H281" s="151" t="str">
        <f>IFERROR(VLOOKUP(Tabela31[[#This Row],[Produto]],produtos,5,0),"")</f>
        <v/>
      </c>
      <c r="I281" s="152" t="str">
        <f>IFERROR(Tabela31[[#This Row],[preço unitário]]*Tabela31[[#This Row],[Qtd]],"")</f>
        <v/>
      </c>
      <c r="J281" s="90"/>
      <c r="K281" s="90"/>
      <c r="L281" s="90"/>
      <c r="M281" s="90"/>
    </row>
    <row r="282" spans="1:13" s="88" customFormat="1" x14ac:dyDescent="0.3">
      <c r="A282" s="98"/>
      <c r="B282" s="99"/>
      <c r="C282" s="100" t="str">
        <f>IFERROR(VLOOKUP(Tabela18[[#This Row],[Produto]],produtos,3,0),"")</f>
        <v/>
      </c>
      <c r="D282" s="101" t="str">
        <f>IFERROR(Tabela18[[#This Row],[preço unitário]]*Tabela18[[#This Row],[Qtd]],"")</f>
        <v/>
      </c>
      <c r="E282" s="90"/>
      <c r="F282" s="98"/>
      <c r="G282" s="98"/>
      <c r="H282" s="151" t="str">
        <f>IFERROR(VLOOKUP(Tabela31[[#This Row],[Produto]],produtos,5,0),"")</f>
        <v/>
      </c>
      <c r="I282" s="152" t="str">
        <f>IFERROR(Tabela31[[#This Row],[preço unitário]]*Tabela31[[#This Row],[Qtd]],"")</f>
        <v/>
      </c>
      <c r="J282" s="90"/>
      <c r="K282" s="90"/>
      <c r="L282" s="90"/>
      <c r="M282" s="90"/>
    </row>
    <row r="283" spans="1:13" s="88" customFormat="1" x14ac:dyDescent="0.3">
      <c r="A283" s="98"/>
      <c r="B283" s="99"/>
      <c r="C283" s="100" t="str">
        <f>IFERROR(VLOOKUP(Tabela18[[#This Row],[Produto]],produtos,3,0),"")</f>
        <v/>
      </c>
      <c r="D283" s="101" t="str">
        <f>IFERROR(Tabela18[[#This Row],[preço unitário]]*Tabela18[[#This Row],[Qtd]],"")</f>
        <v/>
      </c>
      <c r="E283" s="90"/>
      <c r="F283" s="98"/>
      <c r="G283" s="98"/>
      <c r="H283" s="151" t="str">
        <f>IFERROR(VLOOKUP(Tabela31[[#This Row],[Produto]],produtos,5,0),"")</f>
        <v/>
      </c>
      <c r="I283" s="152" t="str">
        <f>IFERROR(Tabela31[[#This Row],[preço unitário]]*Tabela31[[#This Row],[Qtd]],"")</f>
        <v/>
      </c>
      <c r="J283" s="90"/>
      <c r="K283" s="90"/>
      <c r="L283" s="90"/>
      <c r="M283" s="90"/>
    </row>
    <row r="284" spans="1:13" s="88" customFormat="1" x14ac:dyDescent="0.3">
      <c r="A284" s="98"/>
      <c r="B284" s="99"/>
      <c r="C284" s="100" t="str">
        <f>IFERROR(VLOOKUP(Tabela18[[#This Row],[Produto]],produtos,3,0),"")</f>
        <v/>
      </c>
      <c r="D284" s="101" t="str">
        <f>IFERROR(Tabela18[[#This Row],[preço unitário]]*Tabela18[[#This Row],[Qtd]],"")</f>
        <v/>
      </c>
      <c r="E284" s="90"/>
      <c r="F284" s="98"/>
      <c r="G284" s="98"/>
      <c r="H284" s="151" t="str">
        <f>IFERROR(VLOOKUP(Tabela31[[#This Row],[Produto]],produtos,5,0),"")</f>
        <v/>
      </c>
      <c r="I284" s="152" t="str">
        <f>IFERROR(Tabela31[[#This Row],[preço unitário]]*Tabela31[[#This Row],[Qtd]],"")</f>
        <v/>
      </c>
      <c r="J284" s="90"/>
      <c r="K284" s="90"/>
      <c r="L284" s="90"/>
      <c r="M284" s="90"/>
    </row>
    <row r="285" spans="1:13" s="88" customFormat="1" x14ac:dyDescent="0.3">
      <c r="A285" s="98"/>
      <c r="B285" s="99"/>
      <c r="C285" s="100" t="str">
        <f>IFERROR(VLOOKUP(Tabela18[[#This Row],[Produto]],produtos,3,0),"")</f>
        <v/>
      </c>
      <c r="D285" s="101" t="str">
        <f>IFERROR(Tabela18[[#This Row],[preço unitário]]*Tabela18[[#This Row],[Qtd]],"")</f>
        <v/>
      </c>
      <c r="E285" s="90"/>
      <c r="F285" s="98"/>
      <c r="G285" s="98"/>
      <c r="H285" s="151" t="str">
        <f>IFERROR(VLOOKUP(Tabela31[[#This Row],[Produto]],produtos,5,0),"")</f>
        <v/>
      </c>
      <c r="I285" s="152" t="str">
        <f>IFERROR(Tabela31[[#This Row],[preço unitário]]*Tabela31[[#This Row],[Qtd]],"")</f>
        <v/>
      </c>
      <c r="J285" s="90"/>
      <c r="K285" s="90"/>
      <c r="L285" s="90"/>
      <c r="M285" s="90"/>
    </row>
    <row r="286" spans="1:13" s="88" customFormat="1" x14ac:dyDescent="0.3">
      <c r="A286" s="98"/>
      <c r="B286" s="99"/>
      <c r="C286" s="100" t="str">
        <f>IFERROR(VLOOKUP(Tabela18[[#This Row],[Produto]],produtos,3,0),"")</f>
        <v/>
      </c>
      <c r="D286" s="101" t="str">
        <f>IFERROR(Tabela18[[#This Row],[preço unitário]]*Tabela18[[#This Row],[Qtd]],"")</f>
        <v/>
      </c>
      <c r="E286" s="90"/>
      <c r="F286" s="98"/>
      <c r="G286" s="98"/>
      <c r="H286" s="151" t="str">
        <f>IFERROR(VLOOKUP(Tabela31[[#This Row],[Produto]],produtos,5,0),"")</f>
        <v/>
      </c>
      <c r="I286" s="152" t="str">
        <f>IFERROR(Tabela31[[#This Row],[preço unitário]]*Tabela31[[#This Row],[Qtd]],"")</f>
        <v/>
      </c>
      <c r="J286" s="90"/>
      <c r="K286" s="90"/>
      <c r="L286" s="90"/>
      <c r="M286" s="90"/>
    </row>
    <row r="287" spans="1:13" s="88" customFormat="1" x14ac:dyDescent="0.3">
      <c r="A287" s="98"/>
      <c r="B287" s="99"/>
      <c r="C287" s="100" t="str">
        <f>IFERROR(VLOOKUP(Tabela18[[#This Row],[Produto]],produtos,3,0),"")</f>
        <v/>
      </c>
      <c r="D287" s="101" t="str">
        <f>IFERROR(Tabela18[[#This Row],[preço unitário]]*Tabela18[[#This Row],[Qtd]],"")</f>
        <v/>
      </c>
      <c r="E287" s="90"/>
      <c r="F287" s="98"/>
      <c r="G287" s="98"/>
      <c r="H287" s="151" t="str">
        <f>IFERROR(VLOOKUP(Tabela31[[#This Row],[Produto]],produtos,5,0),"")</f>
        <v/>
      </c>
      <c r="I287" s="152" t="str">
        <f>IFERROR(Tabela31[[#This Row],[preço unitário]]*Tabela31[[#This Row],[Qtd]],"")</f>
        <v/>
      </c>
      <c r="J287" s="90"/>
      <c r="K287" s="90"/>
      <c r="L287" s="90"/>
      <c r="M287" s="90"/>
    </row>
    <row r="288" spans="1:13" s="88" customFormat="1" x14ac:dyDescent="0.3">
      <c r="A288" s="98"/>
      <c r="B288" s="99"/>
      <c r="C288" s="100" t="str">
        <f>IFERROR(VLOOKUP(Tabela18[[#This Row],[Produto]],produtos,3,0),"")</f>
        <v/>
      </c>
      <c r="D288" s="101" t="str">
        <f>IFERROR(Tabela18[[#This Row],[preço unitário]]*Tabela18[[#This Row],[Qtd]],"")</f>
        <v/>
      </c>
      <c r="E288" s="90"/>
      <c r="F288" s="98"/>
      <c r="G288" s="98"/>
      <c r="H288" s="151" t="str">
        <f>IFERROR(VLOOKUP(Tabela31[[#This Row],[Produto]],produtos,5,0),"")</f>
        <v/>
      </c>
      <c r="I288" s="152" t="str">
        <f>IFERROR(Tabela31[[#This Row],[preço unitário]]*Tabela31[[#This Row],[Qtd]],"")</f>
        <v/>
      </c>
      <c r="J288" s="90"/>
      <c r="K288" s="90"/>
      <c r="L288" s="90"/>
      <c r="M288" s="90"/>
    </row>
    <row r="289" spans="1:13" s="88" customFormat="1" x14ac:dyDescent="0.3">
      <c r="A289" s="98"/>
      <c r="B289" s="99"/>
      <c r="C289" s="100" t="str">
        <f>IFERROR(VLOOKUP(Tabela18[[#This Row],[Produto]],produtos,3,0),"")</f>
        <v/>
      </c>
      <c r="D289" s="101" t="str">
        <f>IFERROR(Tabela18[[#This Row],[preço unitário]]*Tabela18[[#This Row],[Qtd]],"")</f>
        <v/>
      </c>
      <c r="E289" s="90"/>
      <c r="F289" s="98"/>
      <c r="G289" s="98"/>
      <c r="H289" s="151" t="str">
        <f>IFERROR(VLOOKUP(Tabela31[[#This Row],[Produto]],produtos,5,0),"")</f>
        <v/>
      </c>
      <c r="I289" s="152" t="str">
        <f>IFERROR(Tabela31[[#This Row],[preço unitário]]*Tabela31[[#This Row],[Qtd]],"")</f>
        <v/>
      </c>
      <c r="J289" s="90"/>
      <c r="K289" s="90"/>
      <c r="L289" s="90"/>
      <c r="M289" s="90"/>
    </row>
    <row r="290" spans="1:13" s="88" customFormat="1" x14ac:dyDescent="0.3">
      <c r="A290" s="98"/>
      <c r="B290" s="99"/>
      <c r="C290" s="100" t="str">
        <f>IFERROR(VLOOKUP(Tabela18[[#This Row],[Produto]],produtos,3,0),"")</f>
        <v/>
      </c>
      <c r="D290" s="101" t="str">
        <f>IFERROR(Tabela18[[#This Row],[preço unitário]]*Tabela18[[#This Row],[Qtd]],"")</f>
        <v/>
      </c>
      <c r="E290" s="90"/>
      <c r="F290" s="98"/>
      <c r="G290" s="98"/>
      <c r="H290" s="151" t="str">
        <f>IFERROR(VLOOKUP(Tabela31[[#This Row],[Produto]],produtos,5,0),"")</f>
        <v/>
      </c>
      <c r="I290" s="152" t="str">
        <f>IFERROR(Tabela31[[#This Row],[preço unitário]]*Tabela31[[#This Row],[Qtd]],"")</f>
        <v/>
      </c>
      <c r="J290" s="90"/>
      <c r="K290" s="90"/>
      <c r="L290" s="90"/>
      <c r="M290" s="90"/>
    </row>
    <row r="291" spans="1:13" s="88" customFormat="1" x14ac:dyDescent="0.3">
      <c r="A291" s="98"/>
      <c r="B291" s="99"/>
      <c r="C291" s="100" t="str">
        <f>IFERROR(VLOOKUP(Tabela18[[#This Row],[Produto]],produtos,3,0),"")</f>
        <v/>
      </c>
      <c r="D291" s="101" t="str">
        <f>IFERROR(Tabela18[[#This Row],[preço unitário]]*Tabela18[[#This Row],[Qtd]],"")</f>
        <v/>
      </c>
      <c r="E291" s="90"/>
      <c r="F291" s="98"/>
      <c r="G291" s="98"/>
      <c r="H291" s="151" t="str">
        <f>IFERROR(VLOOKUP(Tabela31[[#This Row],[Produto]],produtos,5,0),"")</f>
        <v/>
      </c>
      <c r="I291" s="152" t="str">
        <f>IFERROR(Tabela31[[#This Row],[preço unitário]]*Tabela31[[#This Row],[Qtd]],"")</f>
        <v/>
      </c>
      <c r="J291" s="90"/>
      <c r="K291" s="90"/>
      <c r="L291" s="90"/>
      <c r="M291" s="90"/>
    </row>
    <row r="292" spans="1:13" s="88" customFormat="1" x14ac:dyDescent="0.3">
      <c r="A292" s="98"/>
      <c r="B292" s="99"/>
      <c r="C292" s="100" t="str">
        <f>IFERROR(VLOOKUP(Tabela18[[#This Row],[Produto]],produtos,3,0),"")</f>
        <v/>
      </c>
      <c r="D292" s="101" t="str">
        <f>IFERROR(Tabela18[[#This Row],[preço unitário]]*Tabela18[[#This Row],[Qtd]],"")</f>
        <v/>
      </c>
      <c r="E292" s="90"/>
      <c r="F292" s="98"/>
      <c r="G292" s="98"/>
      <c r="H292" s="151" t="str">
        <f>IFERROR(VLOOKUP(Tabela31[[#This Row],[Produto]],produtos,5,0),"")</f>
        <v/>
      </c>
      <c r="I292" s="152" t="str">
        <f>IFERROR(Tabela31[[#This Row],[preço unitário]]*Tabela31[[#This Row],[Qtd]],"")</f>
        <v/>
      </c>
      <c r="J292" s="90"/>
      <c r="K292" s="90"/>
      <c r="L292" s="90"/>
      <c r="M292" s="90"/>
    </row>
    <row r="293" spans="1:13" s="88" customFormat="1" x14ac:dyDescent="0.3">
      <c r="A293" s="98"/>
      <c r="B293" s="99"/>
      <c r="C293" s="100" t="str">
        <f>IFERROR(VLOOKUP(Tabela18[[#This Row],[Produto]],produtos,3,0),"")</f>
        <v/>
      </c>
      <c r="D293" s="101" t="str">
        <f>IFERROR(Tabela18[[#This Row],[preço unitário]]*Tabela18[[#This Row],[Qtd]],"")</f>
        <v/>
      </c>
      <c r="E293" s="90"/>
      <c r="F293" s="98"/>
      <c r="G293" s="98"/>
      <c r="H293" s="151" t="str">
        <f>IFERROR(VLOOKUP(Tabela31[[#This Row],[Produto]],produtos,5,0),"")</f>
        <v/>
      </c>
      <c r="I293" s="152" t="str">
        <f>IFERROR(Tabela31[[#This Row],[preço unitário]]*Tabela31[[#This Row],[Qtd]],"")</f>
        <v/>
      </c>
      <c r="J293" s="90"/>
      <c r="K293" s="90"/>
      <c r="L293" s="90"/>
      <c r="M293" s="90"/>
    </row>
    <row r="294" spans="1:13" s="88" customFormat="1" x14ac:dyDescent="0.3">
      <c r="A294" s="98"/>
      <c r="B294" s="99"/>
      <c r="C294" s="100" t="str">
        <f>IFERROR(VLOOKUP(Tabela18[[#This Row],[Produto]],produtos,3,0),"")</f>
        <v/>
      </c>
      <c r="D294" s="101" t="str">
        <f>IFERROR(Tabela18[[#This Row],[preço unitário]]*Tabela18[[#This Row],[Qtd]],"")</f>
        <v/>
      </c>
      <c r="E294" s="90"/>
      <c r="F294" s="98"/>
      <c r="G294" s="98"/>
      <c r="H294" s="151" t="str">
        <f>IFERROR(VLOOKUP(Tabela31[[#This Row],[Produto]],produtos,5,0),"")</f>
        <v/>
      </c>
      <c r="I294" s="152" t="str">
        <f>IFERROR(Tabela31[[#This Row],[preço unitário]]*Tabela31[[#This Row],[Qtd]],"")</f>
        <v/>
      </c>
      <c r="J294" s="90"/>
      <c r="K294" s="90"/>
      <c r="L294" s="90"/>
      <c r="M294" s="90"/>
    </row>
    <row r="295" spans="1:13" s="88" customFormat="1" x14ac:dyDescent="0.3">
      <c r="A295" s="98"/>
      <c r="B295" s="99"/>
      <c r="C295" s="100" t="str">
        <f>IFERROR(VLOOKUP(Tabela18[[#This Row],[Produto]],produtos,3,0),"")</f>
        <v/>
      </c>
      <c r="D295" s="101" t="str">
        <f>IFERROR(Tabela18[[#This Row],[preço unitário]]*Tabela18[[#This Row],[Qtd]],"")</f>
        <v/>
      </c>
      <c r="E295" s="90"/>
      <c r="F295" s="98"/>
      <c r="G295" s="98"/>
      <c r="H295" s="151" t="str">
        <f>IFERROR(VLOOKUP(Tabela31[[#This Row],[Produto]],produtos,5,0),"")</f>
        <v/>
      </c>
      <c r="I295" s="152" t="str">
        <f>IFERROR(Tabela31[[#This Row],[preço unitário]]*Tabela31[[#This Row],[Qtd]],"")</f>
        <v/>
      </c>
      <c r="J295" s="90"/>
      <c r="K295" s="90"/>
      <c r="L295" s="90"/>
      <c r="M295" s="90"/>
    </row>
    <row r="296" spans="1:13" s="88" customFormat="1" x14ac:dyDescent="0.3">
      <c r="A296" s="98"/>
      <c r="B296" s="99"/>
      <c r="C296" s="100" t="str">
        <f>IFERROR(VLOOKUP(Tabela18[[#This Row],[Produto]],produtos,3,0),"")</f>
        <v/>
      </c>
      <c r="D296" s="101" t="str">
        <f>IFERROR(Tabela18[[#This Row],[preço unitário]]*Tabela18[[#This Row],[Qtd]],"")</f>
        <v/>
      </c>
      <c r="E296" s="90"/>
      <c r="F296" s="98"/>
      <c r="G296" s="98"/>
      <c r="H296" s="151" t="str">
        <f>IFERROR(VLOOKUP(Tabela31[[#This Row],[Produto]],produtos,5,0),"")</f>
        <v/>
      </c>
      <c r="I296" s="152" t="str">
        <f>IFERROR(Tabela31[[#This Row],[preço unitário]]*Tabela31[[#This Row],[Qtd]],"")</f>
        <v/>
      </c>
      <c r="J296" s="90"/>
      <c r="K296" s="90"/>
      <c r="L296" s="90"/>
      <c r="M296" s="90"/>
    </row>
    <row r="297" spans="1:13" s="88" customFormat="1" x14ac:dyDescent="0.3">
      <c r="A297" s="98"/>
      <c r="B297" s="99"/>
      <c r="C297" s="100" t="str">
        <f>IFERROR(VLOOKUP(Tabela18[[#This Row],[Produto]],produtos,3,0),"")</f>
        <v/>
      </c>
      <c r="D297" s="101" t="str">
        <f>IFERROR(Tabela18[[#This Row],[preço unitário]]*Tabela18[[#This Row],[Qtd]],"")</f>
        <v/>
      </c>
      <c r="E297" s="90"/>
      <c r="F297" s="98"/>
      <c r="G297" s="98"/>
      <c r="H297" s="151" t="str">
        <f>IFERROR(VLOOKUP(Tabela31[[#This Row],[Produto]],produtos,5,0),"")</f>
        <v/>
      </c>
      <c r="I297" s="152" t="str">
        <f>IFERROR(Tabela31[[#This Row],[preço unitário]]*Tabela31[[#This Row],[Qtd]],"")</f>
        <v/>
      </c>
      <c r="J297" s="90"/>
      <c r="K297" s="90"/>
      <c r="L297" s="90"/>
      <c r="M297" s="90"/>
    </row>
    <row r="298" spans="1:13" s="88" customFormat="1" x14ac:dyDescent="0.3">
      <c r="A298" s="98"/>
      <c r="B298" s="99"/>
      <c r="C298" s="100" t="str">
        <f>IFERROR(VLOOKUP(Tabela18[[#This Row],[Produto]],produtos,3,0),"")</f>
        <v/>
      </c>
      <c r="D298" s="101" t="str">
        <f>IFERROR(Tabela18[[#This Row],[preço unitário]]*Tabela18[[#This Row],[Qtd]],"")</f>
        <v/>
      </c>
      <c r="E298" s="90"/>
      <c r="F298" s="98"/>
      <c r="G298" s="98"/>
      <c r="H298" s="151" t="str">
        <f>IFERROR(VLOOKUP(Tabela31[[#This Row],[Produto]],produtos,5,0),"")</f>
        <v/>
      </c>
      <c r="I298" s="152" t="str">
        <f>IFERROR(Tabela31[[#This Row],[preço unitário]]*Tabela31[[#This Row],[Qtd]],"")</f>
        <v/>
      </c>
      <c r="J298" s="90"/>
      <c r="K298" s="90"/>
      <c r="L298" s="90"/>
      <c r="M298" s="90"/>
    </row>
    <row r="299" spans="1:13" s="88" customFormat="1" x14ac:dyDescent="0.3">
      <c r="A299" s="103"/>
      <c r="B299" s="104"/>
      <c r="C299" s="100" t="str">
        <f>IFERROR(VLOOKUP(Tabela18[[#This Row],[Produto]],produtos,3,0),"")</f>
        <v/>
      </c>
      <c r="D299" s="101" t="str">
        <f>IFERROR(Tabela18[[#This Row],[preço unitário]]*Tabela18[[#This Row],[Qtd]],"")</f>
        <v/>
      </c>
      <c r="E299" s="90"/>
      <c r="F299" s="103"/>
      <c r="G299" s="103"/>
      <c r="H299" s="151" t="str">
        <f>IFERROR(VLOOKUP(Tabela31[[#This Row],[Produto]],produtos,5,0),"")</f>
        <v/>
      </c>
      <c r="I299" s="152" t="str">
        <f>IFERROR(Tabela31[[#This Row],[preço unitário]]*Tabela31[[#This Row],[Qtd]],"")</f>
        <v/>
      </c>
      <c r="J299" s="90"/>
      <c r="K299" s="90"/>
      <c r="L299" s="90"/>
      <c r="M299" s="90"/>
    </row>
    <row r="300" spans="1:13" s="85" customFormat="1" x14ac:dyDescent="0.3">
      <c r="A300" s="83"/>
      <c r="B300" s="83"/>
      <c r="C300" s="84"/>
      <c r="D300" s="83"/>
      <c r="E300" s="83"/>
      <c r="F300" s="83"/>
      <c r="G300" s="83"/>
      <c r="H300" s="83"/>
      <c r="I300" s="83"/>
      <c r="J300" s="83"/>
      <c r="K300" s="83"/>
      <c r="L300" s="83"/>
      <c r="M300" s="83"/>
    </row>
  </sheetData>
  <mergeCells count="7">
    <mergeCell ref="A1:I1"/>
    <mergeCell ref="F4:H4"/>
    <mergeCell ref="A7:D7"/>
    <mergeCell ref="F7:I7"/>
    <mergeCell ref="L2:M2"/>
    <mergeCell ref="I4:J4"/>
    <mergeCell ref="I5:J5"/>
  </mergeCells>
  <conditionalFormatting sqref="I5:J5">
    <cfRule type="cellIs" dxfId="10" priority="1" operator="lessThan">
      <formula>0</formula>
    </cfRule>
  </conditionalFormatting>
  <dataValidations count="1">
    <dataValidation allowBlank="1" showInputMessage="1" showErrorMessage="1" promptTitle="Atenção:" prompt="Verifique se o preço do produto continua o mesmo,se não faça a alteração de preço na guia cadastro." sqref="B24:B299 B9:B22 C9:C299" xr:uid="{00000000-0002-0000-0400-000000000000}"/>
  </dataValidations>
  <pageMargins left="0.511811024" right="0.511811024" top="0.78740157499999996" bottom="0.78740157499999996" header="0.31496062000000002" footer="0.31496062000000002"/>
  <pageSetup paperSize="9" orientation="portrait" r:id="rId1"/>
  <drawing r:id="rId2"/>
  <tableParts count="2">
    <tablePart r:id="rId3"/>
    <tablePart r:id="rId4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400-000001000000}">
          <x14:formula1>
            <xm:f>OFFSET(produtos!$B$4,0,0,COUNTA(produtos!$B$4:$B$9997),1)</xm:f>
          </x14:formula1>
          <xm:sqref>A9:A299 F9:F299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Planilha6"/>
  <dimension ref="A1:M300"/>
  <sheetViews>
    <sheetView showGridLines="0" workbookViewId="0">
      <pane ySplit="8" topLeftCell="A9" activePane="bottomLeft" state="frozen"/>
      <selection activeCell="F22" sqref="F22"/>
      <selection pane="bottomLeft" activeCell="F22" sqref="F22"/>
    </sheetView>
  </sheetViews>
  <sheetFormatPr defaultColWidth="0" defaultRowHeight="14.4" x14ac:dyDescent="0.3"/>
  <cols>
    <col min="1" max="1" width="24.33203125" style="90" customWidth="1"/>
    <col min="2" max="2" width="8.33203125" style="90" customWidth="1"/>
    <col min="3" max="3" width="16.109375" style="90" customWidth="1"/>
    <col min="4" max="4" width="12.44140625" style="90" customWidth="1"/>
    <col min="5" max="5" width="4.6640625" style="90" customWidth="1"/>
    <col min="6" max="6" width="20.33203125" style="90" customWidth="1"/>
    <col min="7" max="7" width="9.109375" style="90" bestFit="1" customWidth="1"/>
    <col min="8" max="8" width="18.6640625" style="90" bestFit="1" customWidth="1"/>
    <col min="9" max="9" width="12.44140625" style="90" customWidth="1"/>
    <col min="10" max="10" width="11.109375" style="90" customWidth="1"/>
    <col min="11" max="11" width="14.6640625" style="90" hidden="1" customWidth="1"/>
    <col min="12" max="12" width="18.88671875" style="90" hidden="1" customWidth="1"/>
    <col min="13" max="13" width="10.44140625" style="88" hidden="1" customWidth="1"/>
    <col min="14" max="16384" width="9.109375" style="88" hidden="1"/>
  </cols>
  <sheetData>
    <row r="1" spans="1:13" ht="36" customHeight="1" x14ac:dyDescent="0.3">
      <c r="A1" s="210" t="s">
        <v>33</v>
      </c>
      <c r="B1" s="210"/>
      <c r="C1" s="210"/>
      <c r="D1" s="210"/>
      <c r="E1" s="210"/>
      <c r="F1" s="210"/>
      <c r="G1" s="210"/>
      <c r="H1" s="210"/>
      <c r="I1" s="210"/>
      <c r="J1" s="87"/>
      <c r="K1" s="87"/>
      <c r="L1" s="87"/>
    </row>
    <row r="2" spans="1:13" ht="9" customHeight="1" x14ac:dyDescent="0.3">
      <c r="A2" s="89"/>
      <c r="B2" s="89"/>
      <c r="C2" s="89"/>
      <c r="D2" s="89"/>
      <c r="E2" s="89"/>
      <c r="F2" s="89"/>
      <c r="G2" s="89"/>
      <c r="H2" s="89"/>
      <c r="I2" s="89"/>
      <c r="J2" s="89"/>
      <c r="K2" s="89"/>
      <c r="L2" s="89"/>
    </row>
    <row r="3" spans="1:13" ht="9" customHeight="1" x14ac:dyDescent="0.3"/>
    <row r="4" spans="1:13" ht="27.6" x14ac:dyDescent="0.3">
      <c r="A4" s="91"/>
      <c r="B4" s="92" t="s">
        <v>26</v>
      </c>
      <c r="C4" s="92"/>
      <c r="D4" s="92" t="s">
        <v>28</v>
      </c>
      <c r="E4" s="92"/>
      <c r="F4" s="211" t="s">
        <v>10</v>
      </c>
      <c r="G4" s="211"/>
      <c r="H4" s="211"/>
      <c r="I4" s="211" t="s">
        <v>27</v>
      </c>
      <c r="J4" s="211"/>
      <c r="K4" s="92"/>
      <c r="L4" s="92"/>
    </row>
    <row r="5" spans="1:13" x14ac:dyDescent="0.3">
      <c r="A5" s="91"/>
      <c r="B5" s="92">
        <f>SUM(Tabela33[Qtd])</f>
        <v>2</v>
      </c>
      <c r="C5" s="92"/>
      <c r="D5" s="93">
        <f>SUM(Tabela33[Total])</f>
        <v>0</v>
      </c>
      <c r="E5" s="92"/>
      <c r="F5" s="92"/>
      <c r="G5" s="92">
        <f>SUM(Tabela34[Qtd])</f>
        <v>1</v>
      </c>
      <c r="H5" s="93">
        <f>SUM(Tabela34[total])</f>
        <v>0</v>
      </c>
      <c r="I5" s="214">
        <f>H5-D5</f>
        <v>0</v>
      </c>
      <c r="J5" s="211"/>
      <c r="K5" s="92"/>
      <c r="L5" s="92"/>
    </row>
    <row r="7" spans="1:13" ht="15" customHeight="1" x14ac:dyDescent="0.3">
      <c r="A7" s="212" t="s">
        <v>5</v>
      </c>
      <c r="B7" s="212"/>
      <c r="C7" s="212"/>
      <c r="D7" s="213"/>
      <c r="F7" s="206" t="s">
        <v>8</v>
      </c>
      <c r="G7" s="207"/>
      <c r="H7" s="207"/>
      <c r="I7" s="207"/>
      <c r="M7" s="90"/>
    </row>
    <row r="8" spans="1:13" ht="15" customHeight="1" x14ac:dyDescent="0.3">
      <c r="A8" s="94" t="s">
        <v>3</v>
      </c>
      <c r="B8" s="95" t="s">
        <v>6</v>
      </c>
      <c r="C8" s="95" t="s">
        <v>7</v>
      </c>
      <c r="D8" s="96" t="s">
        <v>4</v>
      </c>
      <c r="F8" s="95" t="s">
        <v>3</v>
      </c>
      <c r="G8" s="97" t="s">
        <v>6</v>
      </c>
      <c r="H8" s="95" t="s">
        <v>7</v>
      </c>
      <c r="I8" s="96" t="s">
        <v>9</v>
      </c>
      <c r="J8" s="88"/>
      <c r="M8" s="90"/>
    </row>
    <row r="9" spans="1:13" x14ac:dyDescent="0.3">
      <c r="A9" s="98" t="s">
        <v>2</v>
      </c>
      <c r="B9" s="99">
        <v>2</v>
      </c>
      <c r="C9" s="100" t="str">
        <f>IFERROR(VLOOKUP(Tabela33[[#This Row],[Produto]],produtos,3,0),"")</f>
        <v/>
      </c>
      <c r="D9" s="101" t="str">
        <f>IFERROR(Tabela33[[#This Row],[preço unitário]]*Tabela33[[#This Row],[Qtd]],"")</f>
        <v/>
      </c>
      <c r="E9" s="88"/>
      <c r="F9" s="102" t="s">
        <v>2</v>
      </c>
      <c r="G9" s="98">
        <v>1</v>
      </c>
      <c r="H9" s="100" t="str">
        <f>IFERROR(VLOOKUP(Tabela34[[#This Row],[Produto]],produtos,5,0),"")</f>
        <v/>
      </c>
      <c r="I9" s="101" t="str">
        <f>IFERROR(Tabela34[[#This Row],[preço unitário]]*Tabela34[[#This Row],[Qtd]],"")</f>
        <v/>
      </c>
      <c r="J9" s="88"/>
      <c r="M9" s="90"/>
    </row>
    <row r="10" spans="1:13" x14ac:dyDescent="0.3">
      <c r="A10" s="98"/>
      <c r="B10" s="99"/>
      <c r="C10" s="100" t="str">
        <f>IFERROR(VLOOKUP(Tabela33[[#This Row],[Produto]],produtos,3,0),"")</f>
        <v/>
      </c>
      <c r="D10" s="101" t="str">
        <f>IFERROR(Tabela33[[#This Row],[preço unitário]]*Tabela33[[#This Row],[Qtd]],"")</f>
        <v/>
      </c>
      <c r="E10" s="88"/>
      <c r="F10" s="98"/>
      <c r="G10" s="98"/>
      <c r="H10" s="100" t="str">
        <f>IFERROR(VLOOKUP(Tabela34[[#This Row],[Produto]],produtos,5,0),"")</f>
        <v/>
      </c>
      <c r="I10" s="101" t="str">
        <f>IFERROR(Tabela34[[#This Row],[preço unitário]]*Tabela34[[#This Row],[Qtd]],"")</f>
        <v/>
      </c>
      <c r="J10" s="88"/>
      <c r="M10" s="90"/>
    </row>
    <row r="11" spans="1:13" x14ac:dyDescent="0.3">
      <c r="A11" s="98"/>
      <c r="B11" s="99"/>
      <c r="C11" s="100" t="str">
        <f>IFERROR(VLOOKUP(Tabela33[[#This Row],[Produto]],produtos,3,0),"")</f>
        <v/>
      </c>
      <c r="D11" s="101" t="str">
        <f>IFERROR(Tabela33[[#This Row],[preço unitário]]*Tabela33[[#This Row],[Qtd]],"")</f>
        <v/>
      </c>
      <c r="E11" s="88"/>
      <c r="F11" s="98"/>
      <c r="G11" s="98"/>
      <c r="H11" s="100" t="str">
        <f>IFERROR(VLOOKUP(Tabela34[[#This Row],[Produto]],produtos,5,0),"")</f>
        <v/>
      </c>
      <c r="I11" s="101" t="str">
        <f>IFERROR(Tabela34[[#This Row],[preço unitário]]*Tabela34[[#This Row],[Qtd]],"")</f>
        <v/>
      </c>
      <c r="J11" s="88"/>
      <c r="M11" s="90"/>
    </row>
    <row r="12" spans="1:13" x14ac:dyDescent="0.3">
      <c r="A12" s="98"/>
      <c r="B12" s="99"/>
      <c r="C12" s="100" t="str">
        <f>IFERROR(VLOOKUP(Tabela33[[#This Row],[Produto]],produtos,3,0),"")</f>
        <v/>
      </c>
      <c r="D12" s="101" t="str">
        <f>IFERROR(Tabela33[[#This Row],[preço unitário]]*Tabela33[[#This Row],[Qtd]],"")</f>
        <v/>
      </c>
      <c r="E12" s="88"/>
      <c r="F12" s="98"/>
      <c r="G12" s="98"/>
      <c r="H12" s="100" t="str">
        <f>IFERROR(VLOOKUP(Tabela34[[#This Row],[Produto]],produtos,5,0),"")</f>
        <v/>
      </c>
      <c r="I12" s="101" t="str">
        <f>IFERROR(Tabela34[[#This Row],[preço unitário]]*Tabela34[[#This Row],[Qtd]],"")</f>
        <v/>
      </c>
      <c r="J12" s="88"/>
      <c r="M12" s="90"/>
    </row>
    <row r="13" spans="1:13" x14ac:dyDescent="0.3">
      <c r="A13" s="98"/>
      <c r="B13" s="99"/>
      <c r="C13" s="100" t="str">
        <f>IFERROR(VLOOKUP(Tabela33[[#This Row],[Produto]],produtos,3,0),"")</f>
        <v/>
      </c>
      <c r="D13" s="101" t="str">
        <f>IFERROR(Tabela33[[#This Row],[preço unitário]]*Tabela33[[#This Row],[Qtd]],"")</f>
        <v/>
      </c>
      <c r="E13" s="88"/>
      <c r="F13" s="98"/>
      <c r="G13" s="98"/>
      <c r="H13" s="100" t="str">
        <f>IFERROR(VLOOKUP(Tabela34[[#This Row],[Produto]],produtos,5,0),"")</f>
        <v/>
      </c>
      <c r="I13" s="101" t="str">
        <f>IFERROR(Tabela34[[#This Row],[preço unitário]]*Tabela34[[#This Row],[Qtd]],"")</f>
        <v/>
      </c>
      <c r="J13" s="88"/>
      <c r="M13" s="90"/>
    </row>
    <row r="14" spans="1:13" x14ac:dyDescent="0.3">
      <c r="A14" s="98"/>
      <c r="B14" s="99"/>
      <c r="C14" s="100" t="str">
        <f>IFERROR(VLOOKUP(Tabela33[[#This Row],[Produto]],produtos,3,0),"")</f>
        <v/>
      </c>
      <c r="D14" s="101" t="str">
        <f>IFERROR(Tabela33[[#This Row],[preço unitário]]*Tabela33[[#This Row],[Qtd]],"")</f>
        <v/>
      </c>
      <c r="E14" s="88"/>
      <c r="F14" s="98"/>
      <c r="G14" s="98"/>
      <c r="H14" s="100" t="str">
        <f>IFERROR(VLOOKUP(Tabela34[[#This Row],[Produto]],produtos,5,0),"")</f>
        <v/>
      </c>
      <c r="I14" s="101" t="str">
        <f>IFERROR(Tabela34[[#This Row],[preço unitário]]*Tabela34[[#This Row],[Qtd]],"")</f>
        <v/>
      </c>
      <c r="J14" s="88"/>
      <c r="M14" s="90"/>
    </row>
    <row r="15" spans="1:13" x14ac:dyDescent="0.3">
      <c r="A15" s="98"/>
      <c r="B15" s="99"/>
      <c r="C15" s="100" t="str">
        <f>IFERROR(VLOOKUP(Tabela33[[#This Row],[Produto]],produtos,3,0),"")</f>
        <v/>
      </c>
      <c r="D15" s="101" t="str">
        <f>IFERROR(Tabela33[[#This Row],[preço unitário]]*Tabela33[[#This Row],[Qtd]],"")</f>
        <v/>
      </c>
      <c r="E15" s="88"/>
      <c r="F15" s="98"/>
      <c r="G15" s="98"/>
      <c r="H15" s="100" t="str">
        <f>IFERROR(VLOOKUP(Tabela34[[#This Row],[Produto]],produtos,5,0),"")</f>
        <v/>
      </c>
      <c r="I15" s="101" t="str">
        <f>IFERROR(Tabela34[[#This Row],[preço unitário]]*Tabela34[[#This Row],[Qtd]],"")</f>
        <v/>
      </c>
      <c r="J15" s="88"/>
      <c r="M15" s="90"/>
    </row>
    <row r="16" spans="1:13" x14ac:dyDescent="0.3">
      <c r="A16" s="98"/>
      <c r="B16" s="99"/>
      <c r="C16" s="100" t="str">
        <f>IFERROR(VLOOKUP(Tabela33[[#This Row],[Produto]],produtos,3,0),"")</f>
        <v/>
      </c>
      <c r="D16" s="101" t="str">
        <f>IFERROR(Tabela33[[#This Row],[preço unitário]]*Tabela33[[#This Row],[Qtd]],"")</f>
        <v/>
      </c>
      <c r="E16" s="88"/>
      <c r="F16" s="98"/>
      <c r="G16" s="98"/>
      <c r="H16" s="100" t="str">
        <f>IFERROR(VLOOKUP(Tabela34[[#This Row],[Produto]],produtos,5,0),"")</f>
        <v/>
      </c>
      <c r="I16" s="101" t="str">
        <f>IFERROR(Tabela34[[#This Row],[preço unitário]]*Tabela34[[#This Row],[Qtd]],"")</f>
        <v/>
      </c>
      <c r="J16" s="88"/>
      <c r="M16" s="90"/>
    </row>
    <row r="17" spans="1:13" x14ac:dyDescent="0.3">
      <c r="A17" s="98"/>
      <c r="B17" s="99"/>
      <c r="C17" s="100" t="str">
        <f>IFERROR(VLOOKUP(Tabela33[[#This Row],[Produto]],produtos,3,0),"")</f>
        <v/>
      </c>
      <c r="D17" s="101" t="str">
        <f>IFERROR(Tabela33[[#This Row],[preço unitário]]*Tabela33[[#This Row],[Qtd]],"")</f>
        <v/>
      </c>
      <c r="E17" s="88"/>
      <c r="F17" s="98"/>
      <c r="G17" s="98"/>
      <c r="H17" s="100" t="str">
        <f>IFERROR(VLOOKUP(Tabela34[[#This Row],[Produto]],produtos,5,0),"")</f>
        <v/>
      </c>
      <c r="I17" s="101" t="str">
        <f>IFERROR(Tabela34[[#This Row],[preço unitário]]*Tabela34[[#This Row],[Qtd]],"")</f>
        <v/>
      </c>
      <c r="J17" s="88"/>
      <c r="M17" s="90"/>
    </row>
    <row r="18" spans="1:13" x14ac:dyDescent="0.3">
      <c r="A18" s="98"/>
      <c r="B18" s="99"/>
      <c r="C18" s="100" t="str">
        <f>IFERROR(VLOOKUP(Tabela33[[#This Row],[Produto]],produtos,3,0),"")</f>
        <v/>
      </c>
      <c r="D18" s="101" t="str">
        <f>IFERROR(Tabela33[[#This Row],[preço unitário]]*Tabela33[[#This Row],[Qtd]],"")</f>
        <v/>
      </c>
      <c r="E18" s="88"/>
      <c r="F18" s="98"/>
      <c r="G18" s="98"/>
      <c r="H18" s="100" t="str">
        <f>IFERROR(VLOOKUP(Tabela34[[#This Row],[Produto]],produtos,5,0),"")</f>
        <v/>
      </c>
      <c r="I18" s="101" t="str">
        <f>IFERROR(Tabela34[[#This Row],[preço unitário]]*Tabela34[[#This Row],[Qtd]],"")</f>
        <v/>
      </c>
      <c r="J18" s="88"/>
      <c r="M18" s="90"/>
    </row>
    <row r="19" spans="1:13" x14ac:dyDescent="0.3">
      <c r="A19" s="98"/>
      <c r="B19" s="99"/>
      <c r="C19" s="100" t="str">
        <f>IFERROR(VLOOKUP(Tabela33[[#This Row],[Produto]],produtos,3,0),"")</f>
        <v/>
      </c>
      <c r="D19" s="101" t="str">
        <f>IFERROR(Tabela33[[#This Row],[preço unitário]]*Tabela33[[#This Row],[Qtd]],"")</f>
        <v/>
      </c>
      <c r="E19" s="88"/>
      <c r="F19" s="98"/>
      <c r="G19" s="98"/>
      <c r="H19" s="100" t="str">
        <f>IFERROR(VLOOKUP(Tabela34[[#This Row],[Produto]],produtos,5,0),"")</f>
        <v/>
      </c>
      <c r="I19" s="101" t="str">
        <f>IFERROR(Tabela34[[#This Row],[preço unitário]]*Tabela34[[#This Row],[Qtd]],"")</f>
        <v/>
      </c>
      <c r="J19" s="88"/>
      <c r="M19" s="90"/>
    </row>
    <row r="20" spans="1:13" x14ac:dyDescent="0.3">
      <c r="A20" s="98"/>
      <c r="B20" s="99"/>
      <c r="C20" s="100" t="str">
        <f>IFERROR(VLOOKUP(Tabela33[[#This Row],[Produto]],produtos,3,0),"")</f>
        <v/>
      </c>
      <c r="D20" s="101" t="str">
        <f>IFERROR(Tabela33[[#This Row],[preço unitário]]*Tabela33[[#This Row],[Qtd]],"")</f>
        <v/>
      </c>
      <c r="E20" s="88"/>
      <c r="F20" s="98"/>
      <c r="G20" s="98"/>
      <c r="H20" s="100" t="str">
        <f>IFERROR(VLOOKUP(Tabela34[[#This Row],[Produto]],produtos,5,0),"")</f>
        <v/>
      </c>
      <c r="I20" s="101" t="str">
        <f>IFERROR(Tabela34[[#This Row],[preço unitário]]*Tabela34[[#This Row],[Qtd]],"")</f>
        <v/>
      </c>
      <c r="J20" s="88"/>
      <c r="M20" s="90"/>
    </row>
    <row r="21" spans="1:13" x14ac:dyDescent="0.3">
      <c r="A21" s="98"/>
      <c r="B21" s="99"/>
      <c r="C21" s="100" t="str">
        <f>IFERROR(VLOOKUP(Tabela33[[#This Row],[Produto]],produtos,3,0),"")</f>
        <v/>
      </c>
      <c r="D21" s="101" t="str">
        <f>IFERROR(Tabela33[[#This Row],[preço unitário]]*Tabela33[[#This Row],[Qtd]],"")</f>
        <v/>
      </c>
      <c r="E21" s="88"/>
      <c r="F21" s="98"/>
      <c r="G21" s="98"/>
      <c r="H21" s="100" t="str">
        <f>IFERROR(VLOOKUP(Tabela34[[#This Row],[Produto]],produtos,5,0),"")</f>
        <v/>
      </c>
      <c r="I21" s="101" t="str">
        <f>IFERROR(Tabela34[[#This Row],[preço unitário]]*Tabela34[[#This Row],[Qtd]],"")</f>
        <v/>
      </c>
      <c r="J21" s="88"/>
      <c r="M21" s="90"/>
    </row>
    <row r="22" spans="1:13" x14ac:dyDescent="0.3">
      <c r="A22" s="98"/>
      <c r="B22" s="99"/>
      <c r="C22" s="100" t="str">
        <f>IFERROR(VLOOKUP(Tabela33[[#This Row],[Produto]],produtos,3,0),"")</f>
        <v/>
      </c>
      <c r="D22" s="101" t="str">
        <f>IFERROR(Tabela33[[#This Row],[preço unitário]]*Tabela33[[#This Row],[Qtd]],"")</f>
        <v/>
      </c>
      <c r="E22" s="88"/>
      <c r="F22" s="98"/>
      <c r="G22" s="98"/>
      <c r="H22" s="100" t="str">
        <f>IFERROR(VLOOKUP(Tabela34[[#This Row],[Produto]],produtos,5,0),"")</f>
        <v/>
      </c>
      <c r="I22" s="101" t="str">
        <f>IFERROR(Tabela34[[#This Row],[preço unitário]]*Tabela34[[#This Row],[Qtd]],"")</f>
        <v/>
      </c>
      <c r="J22" s="88"/>
      <c r="M22" s="90"/>
    </row>
    <row r="23" spans="1:13" x14ac:dyDescent="0.3">
      <c r="A23" s="98"/>
      <c r="B23" s="99"/>
      <c r="C23" s="100" t="str">
        <f>IFERROR(VLOOKUP(Tabela33[[#This Row],[Produto]],produtos,3,0),"")</f>
        <v/>
      </c>
      <c r="D23" s="101" t="str">
        <f>IFERROR(Tabela33[[#This Row],[preço unitário]]*Tabela33[[#This Row],[Qtd]],"")</f>
        <v/>
      </c>
      <c r="E23" s="88"/>
      <c r="F23" s="98"/>
      <c r="G23" s="98"/>
      <c r="H23" s="100" t="str">
        <f>IFERROR(VLOOKUP(Tabela34[[#This Row],[Produto]],produtos,5,0),"")</f>
        <v/>
      </c>
      <c r="I23" s="101" t="str">
        <f>IFERROR(Tabela34[[#This Row],[preço unitário]]*Tabela34[[#This Row],[Qtd]],"")</f>
        <v/>
      </c>
      <c r="J23" s="88"/>
      <c r="M23" s="90"/>
    </row>
    <row r="24" spans="1:13" x14ac:dyDescent="0.3">
      <c r="A24" s="98"/>
      <c r="B24" s="99"/>
      <c r="C24" s="100" t="str">
        <f>IFERROR(VLOOKUP(Tabela33[[#This Row],[Produto]],produtos,3,0),"")</f>
        <v/>
      </c>
      <c r="D24" s="101" t="str">
        <f>IFERROR(Tabela33[[#This Row],[preço unitário]]*Tabela33[[#This Row],[Qtd]],"")</f>
        <v/>
      </c>
      <c r="E24" s="88"/>
      <c r="F24" s="98"/>
      <c r="G24" s="98"/>
      <c r="H24" s="100" t="str">
        <f>IFERROR(VLOOKUP(Tabela34[[#This Row],[Produto]],produtos,5,0),"")</f>
        <v/>
      </c>
      <c r="I24" s="101" t="str">
        <f>IFERROR(Tabela34[[#This Row],[preço unitário]]*Tabela34[[#This Row],[Qtd]],"")</f>
        <v/>
      </c>
      <c r="J24" s="88"/>
      <c r="M24" s="90"/>
    </row>
    <row r="25" spans="1:13" x14ac:dyDescent="0.3">
      <c r="A25" s="98"/>
      <c r="B25" s="99"/>
      <c r="C25" s="100" t="str">
        <f>IFERROR(VLOOKUP(Tabela33[[#This Row],[Produto]],produtos,3,0),"")</f>
        <v/>
      </c>
      <c r="D25" s="101" t="str">
        <f>IFERROR(Tabela33[[#This Row],[preço unitário]]*Tabela33[[#This Row],[Qtd]],"")</f>
        <v/>
      </c>
      <c r="E25" s="88"/>
      <c r="F25" s="98"/>
      <c r="G25" s="98"/>
      <c r="H25" s="100" t="str">
        <f>IFERROR(VLOOKUP(Tabela34[[#This Row],[Produto]],produtos,5,0),"")</f>
        <v/>
      </c>
      <c r="I25" s="101" t="str">
        <f>IFERROR(Tabela34[[#This Row],[preço unitário]]*Tabela34[[#This Row],[Qtd]],"")</f>
        <v/>
      </c>
      <c r="J25" s="88"/>
      <c r="M25" s="90"/>
    </row>
    <row r="26" spans="1:13" x14ac:dyDescent="0.3">
      <c r="A26" s="98"/>
      <c r="B26" s="99"/>
      <c r="C26" s="100" t="str">
        <f>IFERROR(VLOOKUP(Tabela33[[#This Row],[Produto]],produtos,3,0),"")</f>
        <v/>
      </c>
      <c r="D26" s="101" t="str">
        <f>IFERROR(Tabela33[[#This Row],[preço unitário]]*Tabela33[[#This Row],[Qtd]],"")</f>
        <v/>
      </c>
      <c r="E26" s="88"/>
      <c r="F26" s="98"/>
      <c r="G26" s="98"/>
      <c r="H26" s="100" t="str">
        <f>IFERROR(VLOOKUP(Tabela34[[#This Row],[Produto]],produtos,5,0),"")</f>
        <v/>
      </c>
      <c r="I26" s="101" t="str">
        <f>IFERROR(Tabela34[[#This Row],[preço unitário]]*Tabela34[[#This Row],[Qtd]],"")</f>
        <v/>
      </c>
      <c r="J26" s="88"/>
      <c r="M26" s="90"/>
    </row>
    <row r="27" spans="1:13" x14ac:dyDescent="0.3">
      <c r="A27" s="98"/>
      <c r="B27" s="99"/>
      <c r="C27" s="100" t="str">
        <f>IFERROR(VLOOKUP(Tabela33[[#This Row],[Produto]],produtos,3,0),"")</f>
        <v/>
      </c>
      <c r="D27" s="101" t="str">
        <f>IFERROR(Tabela33[[#This Row],[preço unitário]]*Tabela33[[#This Row],[Qtd]],"")</f>
        <v/>
      </c>
      <c r="E27" s="88"/>
      <c r="F27" s="98"/>
      <c r="G27" s="98"/>
      <c r="H27" s="100" t="str">
        <f>IFERROR(VLOOKUP(Tabela34[[#This Row],[Produto]],produtos,5,0),"")</f>
        <v/>
      </c>
      <c r="I27" s="101" t="str">
        <f>IFERROR(Tabela34[[#This Row],[preço unitário]]*Tabela34[[#This Row],[Qtd]],"")</f>
        <v/>
      </c>
      <c r="J27" s="88"/>
      <c r="M27" s="90"/>
    </row>
    <row r="28" spans="1:13" x14ac:dyDescent="0.3">
      <c r="A28" s="98"/>
      <c r="B28" s="99"/>
      <c r="C28" s="100" t="str">
        <f>IFERROR(VLOOKUP(Tabela33[[#This Row],[Produto]],produtos,3,0),"")</f>
        <v/>
      </c>
      <c r="D28" s="101" t="str">
        <f>IFERROR(Tabela33[[#This Row],[preço unitário]]*Tabela33[[#This Row],[Qtd]],"")</f>
        <v/>
      </c>
      <c r="E28" s="88"/>
      <c r="F28" s="98"/>
      <c r="G28" s="98"/>
      <c r="H28" s="100" t="str">
        <f>IFERROR(VLOOKUP(Tabela34[[#This Row],[Produto]],produtos,5,0),"")</f>
        <v/>
      </c>
      <c r="I28" s="101" t="str">
        <f>IFERROR(Tabela34[[#This Row],[preço unitário]]*Tabela34[[#This Row],[Qtd]],"")</f>
        <v/>
      </c>
      <c r="J28" s="88"/>
      <c r="M28" s="90"/>
    </row>
    <row r="29" spans="1:13" x14ac:dyDescent="0.3">
      <c r="A29" s="98"/>
      <c r="B29" s="99"/>
      <c r="C29" s="100" t="str">
        <f>IFERROR(VLOOKUP(Tabela33[[#This Row],[Produto]],produtos,3,0),"")</f>
        <v/>
      </c>
      <c r="D29" s="101" t="str">
        <f>IFERROR(Tabela33[[#This Row],[preço unitário]]*Tabela33[[#This Row],[Qtd]],"")</f>
        <v/>
      </c>
      <c r="E29" s="88"/>
      <c r="F29" s="98"/>
      <c r="G29" s="98"/>
      <c r="H29" s="100" t="str">
        <f>IFERROR(VLOOKUP(Tabela34[[#This Row],[Produto]],produtos,5,0),"")</f>
        <v/>
      </c>
      <c r="I29" s="101" t="str">
        <f>IFERROR(Tabela34[[#This Row],[preço unitário]]*Tabela34[[#This Row],[Qtd]],"")</f>
        <v/>
      </c>
      <c r="J29" s="88"/>
      <c r="M29" s="90"/>
    </row>
    <row r="30" spans="1:13" x14ac:dyDescent="0.3">
      <c r="A30" s="98"/>
      <c r="B30" s="99"/>
      <c r="C30" s="100" t="str">
        <f>IFERROR(VLOOKUP(Tabela33[[#This Row],[Produto]],produtos,3,0),"")</f>
        <v/>
      </c>
      <c r="D30" s="101" t="str">
        <f>IFERROR(Tabela33[[#This Row],[preço unitário]]*Tabela33[[#This Row],[Qtd]],"")</f>
        <v/>
      </c>
      <c r="E30" s="88"/>
      <c r="F30" s="98"/>
      <c r="G30" s="98"/>
      <c r="H30" s="100" t="str">
        <f>IFERROR(VLOOKUP(Tabela34[[#This Row],[Produto]],produtos,5,0),"")</f>
        <v/>
      </c>
      <c r="I30" s="101" t="str">
        <f>IFERROR(Tabela34[[#This Row],[preço unitário]]*Tabela34[[#This Row],[Qtd]],"")</f>
        <v/>
      </c>
      <c r="J30" s="88"/>
      <c r="M30" s="90"/>
    </row>
    <row r="31" spans="1:13" x14ac:dyDescent="0.3">
      <c r="A31" s="98"/>
      <c r="B31" s="99"/>
      <c r="C31" s="100" t="str">
        <f>IFERROR(VLOOKUP(Tabela33[[#This Row],[Produto]],produtos,3,0),"")</f>
        <v/>
      </c>
      <c r="D31" s="101" t="str">
        <f>IFERROR(Tabela33[[#This Row],[preço unitário]]*Tabela33[[#This Row],[Qtd]],"")</f>
        <v/>
      </c>
      <c r="E31" s="88"/>
      <c r="F31" s="98"/>
      <c r="G31" s="98"/>
      <c r="H31" s="100" t="str">
        <f>IFERROR(VLOOKUP(Tabela34[[#This Row],[Produto]],produtos,5,0),"")</f>
        <v/>
      </c>
      <c r="I31" s="101" t="str">
        <f>IFERROR(Tabela34[[#This Row],[preço unitário]]*Tabela34[[#This Row],[Qtd]],"")</f>
        <v/>
      </c>
      <c r="J31" s="88"/>
      <c r="M31" s="90"/>
    </row>
    <row r="32" spans="1:13" x14ac:dyDescent="0.3">
      <c r="A32" s="98"/>
      <c r="B32" s="99"/>
      <c r="C32" s="100" t="str">
        <f>IFERROR(VLOOKUP(Tabela33[[#This Row],[Produto]],produtos,3,0),"")</f>
        <v/>
      </c>
      <c r="D32" s="101" t="str">
        <f>IFERROR(Tabela33[[#This Row],[preço unitário]]*Tabela33[[#This Row],[Qtd]],"")</f>
        <v/>
      </c>
      <c r="E32" s="88"/>
      <c r="F32" s="98"/>
      <c r="G32" s="98"/>
      <c r="H32" s="100" t="str">
        <f>IFERROR(VLOOKUP(Tabela34[[#This Row],[Produto]],produtos,5,0),"")</f>
        <v/>
      </c>
      <c r="I32" s="101" t="str">
        <f>IFERROR(Tabela34[[#This Row],[preço unitário]]*Tabela34[[#This Row],[Qtd]],"")</f>
        <v/>
      </c>
      <c r="J32" s="88"/>
      <c r="M32" s="90"/>
    </row>
    <row r="33" spans="1:13" x14ac:dyDescent="0.3">
      <c r="A33" s="98"/>
      <c r="B33" s="99"/>
      <c r="C33" s="100" t="str">
        <f>IFERROR(VLOOKUP(Tabela33[[#This Row],[Produto]],produtos,3,0),"")</f>
        <v/>
      </c>
      <c r="D33" s="101" t="str">
        <f>IFERROR(Tabela33[[#This Row],[preço unitário]]*Tabela33[[#This Row],[Qtd]],"")</f>
        <v/>
      </c>
      <c r="E33" s="88"/>
      <c r="F33" s="98"/>
      <c r="G33" s="98"/>
      <c r="H33" s="100" t="str">
        <f>IFERROR(VLOOKUP(Tabela34[[#This Row],[Produto]],produtos,5,0),"")</f>
        <v/>
      </c>
      <c r="I33" s="101" t="str">
        <f>IFERROR(Tabela34[[#This Row],[preço unitário]]*Tabela34[[#This Row],[Qtd]],"")</f>
        <v/>
      </c>
      <c r="J33" s="88"/>
      <c r="M33" s="90"/>
    </row>
    <row r="34" spans="1:13" x14ac:dyDescent="0.3">
      <c r="A34" s="98"/>
      <c r="B34" s="99"/>
      <c r="C34" s="100" t="str">
        <f>IFERROR(VLOOKUP(Tabela33[[#This Row],[Produto]],produtos,3,0),"")</f>
        <v/>
      </c>
      <c r="D34" s="101" t="str">
        <f>IFERROR(Tabela33[[#This Row],[preço unitário]]*Tabela33[[#This Row],[Qtd]],"")</f>
        <v/>
      </c>
      <c r="E34" s="88"/>
      <c r="F34" s="98"/>
      <c r="G34" s="98"/>
      <c r="H34" s="100" t="str">
        <f>IFERROR(VLOOKUP(Tabela34[[#This Row],[Produto]],produtos,5,0),"")</f>
        <v/>
      </c>
      <c r="I34" s="101" t="str">
        <f>IFERROR(Tabela34[[#This Row],[preço unitário]]*Tabela34[[#This Row],[Qtd]],"")</f>
        <v/>
      </c>
      <c r="J34" s="88"/>
      <c r="M34" s="90"/>
    </row>
    <row r="35" spans="1:13" x14ac:dyDescent="0.3">
      <c r="A35" s="98"/>
      <c r="B35" s="99"/>
      <c r="C35" s="100" t="str">
        <f>IFERROR(VLOOKUP(Tabela33[[#This Row],[Produto]],produtos,3,0),"")</f>
        <v/>
      </c>
      <c r="D35" s="101" t="str">
        <f>IFERROR(Tabela33[[#This Row],[preço unitário]]*Tabela33[[#This Row],[Qtd]],"")</f>
        <v/>
      </c>
      <c r="E35" s="88"/>
      <c r="F35" s="98"/>
      <c r="G35" s="98"/>
      <c r="H35" s="100" t="str">
        <f>IFERROR(VLOOKUP(Tabela34[[#This Row],[Produto]],produtos,5,0),"")</f>
        <v/>
      </c>
      <c r="I35" s="101" t="str">
        <f>IFERROR(Tabela34[[#This Row],[preço unitário]]*Tabela34[[#This Row],[Qtd]],"")</f>
        <v/>
      </c>
      <c r="J35" s="88"/>
      <c r="M35" s="90"/>
    </row>
    <row r="36" spans="1:13" x14ac:dyDescent="0.3">
      <c r="A36" s="98"/>
      <c r="B36" s="99"/>
      <c r="C36" s="100" t="str">
        <f>IFERROR(VLOOKUP(Tabela33[[#This Row],[Produto]],produtos,3,0),"")</f>
        <v/>
      </c>
      <c r="D36" s="101" t="str">
        <f>IFERROR(Tabela33[[#This Row],[preço unitário]]*Tabela33[[#This Row],[Qtd]],"")</f>
        <v/>
      </c>
      <c r="E36" s="88"/>
      <c r="F36" s="98"/>
      <c r="G36" s="98"/>
      <c r="H36" s="100" t="str">
        <f>IFERROR(VLOOKUP(Tabela34[[#This Row],[Produto]],produtos,5,0),"")</f>
        <v/>
      </c>
      <c r="I36" s="101" t="str">
        <f>IFERROR(Tabela34[[#This Row],[preço unitário]]*Tabela34[[#This Row],[Qtd]],"")</f>
        <v/>
      </c>
      <c r="J36" s="88"/>
      <c r="M36" s="90"/>
    </row>
    <row r="37" spans="1:13" x14ac:dyDescent="0.3">
      <c r="A37" s="98"/>
      <c r="B37" s="99"/>
      <c r="C37" s="100" t="str">
        <f>IFERROR(VLOOKUP(Tabela33[[#This Row],[Produto]],produtos,3,0),"")</f>
        <v/>
      </c>
      <c r="D37" s="101" t="str">
        <f>IFERROR(Tabela33[[#This Row],[preço unitário]]*Tabela33[[#This Row],[Qtd]],"")</f>
        <v/>
      </c>
      <c r="E37" s="88"/>
      <c r="F37" s="98"/>
      <c r="G37" s="98"/>
      <c r="H37" s="100" t="str">
        <f>IFERROR(VLOOKUP(Tabela34[[#This Row],[Produto]],produtos,5,0),"")</f>
        <v/>
      </c>
      <c r="I37" s="101" t="str">
        <f>IFERROR(Tabela34[[#This Row],[preço unitário]]*Tabela34[[#This Row],[Qtd]],"")</f>
        <v/>
      </c>
      <c r="J37" s="88"/>
      <c r="M37" s="90"/>
    </row>
    <row r="38" spans="1:13" x14ac:dyDescent="0.3">
      <c r="A38" s="98"/>
      <c r="B38" s="99"/>
      <c r="C38" s="100" t="str">
        <f>IFERROR(VLOOKUP(Tabela33[[#This Row],[Produto]],produtos,3,0),"")</f>
        <v/>
      </c>
      <c r="D38" s="101" t="str">
        <f>IFERROR(Tabela33[[#This Row],[preço unitário]]*Tabela33[[#This Row],[Qtd]],"")</f>
        <v/>
      </c>
      <c r="E38" s="88"/>
      <c r="F38" s="98"/>
      <c r="G38" s="98"/>
      <c r="H38" s="100" t="str">
        <f>IFERROR(VLOOKUP(Tabela34[[#This Row],[Produto]],produtos,5,0),"")</f>
        <v/>
      </c>
      <c r="I38" s="101" t="str">
        <f>IFERROR(Tabela34[[#This Row],[preço unitário]]*Tabela34[[#This Row],[Qtd]],"")</f>
        <v/>
      </c>
      <c r="J38" s="88"/>
      <c r="M38" s="90"/>
    </row>
    <row r="39" spans="1:13" x14ac:dyDescent="0.3">
      <c r="A39" s="98"/>
      <c r="B39" s="99"/>
      <c r="C39" s="100" t="str">
        <f>IFERROR(VLOOKUP(Tabela33[[#This Row],[Produto]],produtos,3,0),"")</f>
        <v/>
      </c>
      <c r="D39" s="101" t="str">
        <f>IFERROR(Tabela33[[#This Row],[preço unitário]]*Tabela33[[#This Row],[Qtd]],"")</f>
        <v/>
      </c>
      <c r="E39" s="88"/>
      <c r="F39" s="98"/>
      <c r="G39" s="98"/>
      <c r="H39" s="100" t="str">
        <f>IFERROR(VLOOKUP(Tabela34[[#This Row],[Produto]],produtos,5,0),"")</f>
        <v/>
      </c>
      <c r="I39" s="101" t="str">
        <f>IFERROR(Tabela34[[#This Row],[preço unitário]]*Tabela34[[#This Row],[Qtd]],"")</f>
        <v/>
      </c>
      <c r="J39" s="88"/>
      <c r="M39" s="90"/>
    </row>
    <row r="40" spans="1:13" x14ac:dyDescent="0.3">
      <c r="A40" s="98"/>
      <c r="B40" s="99"/>
      <c r="C40" s="100" t="str">
        <f>IFERROR(VLOOKUP(Tabela33[[#This Row],[Produto]],produtos,3,0),"")</f>
        <v/>
      </c>
      <c r="D40" s="101" t="str">
        <f>IFERROR(Tabela33[[#This Row],[preço unitário]]*Tabela33[[#This Row],[Qtd]],"")</f>
        <v/>
      </c>
      <c r="F40" s="98"/>
      <c r="G40" s="98"/>
      <c r="H40" s="100" t="str">
        <f>IFERROR(VLOOKUP(Tabela34[[#This Row],[Produto]],produtos,5,0),"")</f>
        <v/>
      </c>
      <c r="I40" s="101" t="str">
        <f>IFERROR(Tabela34[[#This Row],[preço unitário]]*Tabela34[[#This Row],[Qtd]],"")</f>
        <v/>
      </c>
      <c r="M40" s="90"/>
    </row>
    <row r="41" spans="1:13" x14ac:dyDescent="0.3">
      <c r="A41" s="98"/>
      <c r="B41" s="99"/>
      <c r="C41" s="100" t="str">
        <f>IFERROR(VLOOKUP(Tabela33[[#This Row],[Produto]],produtos,3,0),"")</f>
        <v/>
      </c>
      <c r="D41" s="101" t="str">
        <f>IFERROR(Tabela33[[#This Row],[preço unitário]]*Tabela33[[#This Row],[Qtd]],"")</f>
        <v/>
      </c>
      <c r="F41" s="98"/>
      <c r="G41" s="98"/>
      <c r="H41" s="100" t="str">
        <f>IFERROR(VLOOKUP(Tabela34[[#This Row],[Produto]],produtos,5,0),"")</f>
        <v/>
      </c>
      <c r="I41" s="101" t="str">
        <f>IFERROR(Tabela34[[#This Row],[preço unitário]]*Tabela34[[#This Row],[Qtd]],"")</f>
        <v/>
      </c>
      <c r="M41" s="90"/>
    </row>
    <row r="42" spans="1:13" x14ac:dyDescent="0.3">
      <c r="A42" s="98"/>
      <c r="B42" s="99"/>
      <c r="C42" s="100" t="str">
        <f>IFERROR(VLOOKUP(Tabela33[[#This Row],[Produto]],produtos,3,0),"")</f>
        <v/>
      </c>
      <c r="D42" s="101" t="str">
        <f>IFERROR(Tabela33[[#This Row],[preço unitário]]*Tabela33[[#This Row],[Qtd]],"")</f>
        <v/>
      </c>
      <c r="F42" s="98"/>
      <c r="G42" s="98"/>
      <c r="H42" s="100" t="str">
        <f>IFERROR(VLOOKUP(Tabela34[[#This Row],[Produto]],produtos,5,0),"")</f>
        <v/>
      </c>
      <c r="I42" s="101" t="str">
        <f>IFERROR(Tabela34[[#This Row],[preço unitário]]*Tabela34[[#This Row],[Qtd]],"")</f>
        <v/>
      </c>
      <c r="M42" s="90"/>
    </row>
    <row r="43" spans="1:13" x14ac:dyDescent="0.3">
      <c r="A43" s="98"/>
      <c r="B43" s="99"/>
      <c r="C43" s="100" t="str">
        <f>IFERROR(VLOOKUP(Tabela33[[#This Row],[Produto]],produtos,3,0),"")</f>
        <v/>
      </c>
      <c r="D43" s="101" t="str">
        <f>IFERROR(Tabela33[[#This Row],[preço unitário]]*Tabela33[[#This Row],[Qtd]],"")</f>
        <v/>
      </c>
      <c r="F43" s="98"/>
      <c r="G43" s="98"/>
      <c r="H43" s="100" t="str">
        <f>IFERROR(VLOOKUP(Tabela34[[#This Row],[Produto]],produtos,5,0),"")</f>
        <v/>
      </c>
      <c r="I43" s="101" t="str">
        <f>IFERROR(Tabela34[[#This Row],[preço unitário]]*Tabela34[[#This Row],[Qtd]],"")</f>
        <v/>
      </c>
      <c r="M43" s="90"/>
    </row>
    <row r="44" spans="1:13" x14ac:dyDescent="0.3">
      <c r="A44" s="98"/>
      <c r="B44" s="99"/>
      <c r="C44" s="100" t="str">
        <f>IFERROR(VLOOKUP(Tabela33[[#This Row],[Produto]],produtos,3,0),"")</f>
        <v/>
      </c>
      <c r="D44" s="101" t="str">
        <f>IFERROR(Tabela33[[#This Row],[preço unitário]]*Tabela33[[#This Row],[Qtd]],"")</f>
        <v/>
      </c>
      <c r="F44" s="98"/>
      <c r="G44" s="98"/>
      <c r="H44" s="100" t="str">
        <f>IFERROR(VLOOKUP(Tabela34[[#This Row],[Produto]],produtos,5,0),"")</f>
        <v/>
      </c>
      <c r="I44" s="101" t="str">
        <f>IFERROR(Tabela34[[#This Row],[preço unitário]]*Tabela34[[#This Row],[Qtd]],"")</f>
        <v/>
      </c>
      <c r="M44" s="90"/>
    </row>
    <row r="45" spans="1:13" x14ac:dyDescent="0.3">
      <c r="A45" s="98"/>
      <c r="B45" s="99"/>
      <c r="C45" s="100" t="str">
        <f>IFERROR(VLOOKUP(Tabela33[[#This Row],[Produto]],produtos,3,0),"")</f>
        <v/>
      </c>
      <c r="D45" s="101" t="str">
        <f>IFERROR(Tabela33[[#This Row],[preço unitário]]*Tabela33[[#This Row],[Qtd]],"")</f>
        <v/>
      </c>
      <c r="F45" s="98"/>
      <c r="G45" s="98"/>
      <c r="H45" s="100" t="str">
        <f>IFERROR(VLOOKUP(Tabela34[[#This Row],[Produto]],produtos,5,0),"")</f>
        <v/>
      </c>
      <c r="I45" s="101" t="str">
        <f>IFERROR(Tabela34[[#This Row],[preço unitário]]*Tabela34[[#This Row],[Qtd]],"")</f>
        <v/>
      </c>
      <c r="M45" s="90"/>
    </row>
    <row r="46" spans="1:13" x14ac:dyDescent="0.3">
      <c r="A46" s="98"/>
      <c r="B46" s="99"/>
      <c r="C46" s="100" t="str">
        <f>IFERROR(VLOOKUP(Tabela33[[#This Row],[Produto]],produtos,3,0),"")</f>
        <v/>
      </c>
      <c r="D46" s="101" t="str">
        <f>IFERROR(Tabela33[[#This Row],[preço unitário]]*Tabela33[[#This Row],[Qtd]],"")</f>
        <v/>
      </c>
      <c r="F46" s="98"/>
      <c r="G46" s="98"/>
      <c r="H46" s="100" t="str">
        <f>IFERROR(VLOOKUP(Tabela34[[#This Row],[Produto]],produtos,5,0),"")</f>
        <v/>
      </c>
      <c r="I46" s="101" t="str">
        <f>IFERROR(Tabela34[[#This Row],[preço unitário]]*Tabela34[[#This Row],[Qtd]],"")</f>
        <v/>
      </c>
      <c r="M46" s="90"/>
    </row>
    <row r="47" spans="1:13" x14ac:dyDescent="0.3">
      <c r="A47" s="98"/>
      <c r="B47" s="99"/>
      <c r="C47" s="100" t="str">
        <f>IFERROR(VLOOKUP(Tabela33[[#This Row],[Produto]],produtos,3,0),"")</f>
        <v/>
      </c>
      <c r="D47" s="101" t="str">
        <f>IFERROR(Tabela33[[#This Row],[preço unitário]]*Tabela33[[#This Row],[Qtd]],"")</f>
        <v/>
      </c>
      <c r="F47" s="98"/>
      <c r="G47" s="98"/>
      <c r="H47" s="100" t="str">
        <f>IFERROR(VLOOKUP(Tabela34[[#This Row],[Produto]],produtos,5,0),"")</f>
        <v/>
      </c>
      <c r="I47" s="101" t="str">
        <f>IFERROR(Tabela34[[#This Row],[preço unitário]]*Tabela34[[#This Row],[Qtd]],"")</f>
        <v/>
      </c>
      <c r="M47" s="90"/>
    </row>
    <row r="48" spans="1:13" x14ac:dyDescent="0.3">
      <c r="A48" s="98"/>
      <c r="B48" s="99"/>
      <c r="C48" s="100" t="str">
        <f>IFERROR(VLOOKUP(Tabela33[[#This Row],[Produto]],produtos,3,0),"")</f>
        <v/>
      </c>
      <c r="D48" s="101" t="str">
        <f>IFERROR(Tabela33[[#This Row],[preço unitário]]*Tabela33[[#This Row],[Qtd]],"")</f>
        <v/>
      </c>
      <c r="F48" s="98"/>
      <c r="G48" s="98"/>
      <c r="H48" s="100" t="str">
        <f>IFERROR(VLOOKUP(Tabela34[[#This Row],[Produto]],produtos,5,0),"")</f>
        <v/>
      </c>
      <c r="I48" s="101" t="str">
        <f>IFERROR(Tabela34[[#This Row],[preço unitário]]*Tabela34[[#This Row],[Qtd]],"")</f>
        <v/>
      </c>
      <c r="M48" s="90"/>
    </row>
    <row r="49" spans="1:13" x14ac:dyDescent="0.3">
      <c r="A49" s="98"/>
      <c r="B49" s="99"/>
      <c r="C49" s="100" t="str">
        <f>IFERROR(VLOOKUP(Tabela33[[#This Row],[Produto]],produtos,3,0),"")</f>
        <v/>
      </c>
      <c r="D49" s="101" t="str">
        <f>IFERROR(Tabela33[[#This Row],[preço unitário]]*Tabela33[[#This Row],[Qtd]],"")</f>
        <v/>
      </c>
      <c r="F49" s="98"/>
      <c r="G49" s="98"/>
      <c r="H49" s="100" t="str">
        <f>IFERROR(VLOOKUP(Tabela34[[#This Row],[Produto]],produtos,5,0),"")</f>
        <v/>
      </c>
      <c r="I49" s="101" t="str">
        <f>IFERROR(Tabela34[[#This Row],[preço unitário]]*Tabela34[[#This Row],[Qtd]],"")</f>
        <v/>
      </c>
      <c r="M49" s="90"/>
    </row>
    <row r="50" spans="1:13" x14ac:dyDescent="0.3">
      <c r="A50" s="98"/>
      <c r="B50" s="99"/>
      <c r="C50" s="100" t="str">
        <f>IFERROR(VLOOKUP(Tabela33[[#This Row],[Produto]],produtos,3,0),"")</f>
        <v/>
      </c>
      <c r="D50" s="101" t="str">
        <f>IFERROR(Tabela33[[#This Row],[preço unitário]]*Tabela33[[#This Row],[Qtd]],"")</f>
        <v/>
      </c>
      <c r="F50" s="98"/>
      <c r="G50" s="98"/>
      <c r="H50" s="100" t="str">
        <f>IFERROR(VLOOKUP(Tabela34[[#This Row],[Produto]],produtos,5,0),"")</f>
        <v/>
      </c>
      <c r="I50" s="101" t="str">
        <f>IFERROR(Tabela34[[#This Row],[preço unitário]]*Tabela34[[#This Row],[Qtd]],"")</f>
        <v/>
      </c>
      <c r="M50" s="90"/>
    </row>
    <row r="51" spans="1:13" x14ac:dyDescent="0.3">
      <c r="A51" s="98"/>
      <c r="B51" s="99"/>
      <c r="C51" s="100" t="str">
        <f>IFERROR(VLOOKUP(Tabela33[[#This Row],[Produto]],produtos,3,0),"")</f>
        <v/>
      </c>
      <c r="D51" s="101" t="str">
        <f>IFERROR(Tabela33[[#This Row],[preço unitário]]*Tabela33[[#This Row],[Qtd]],"")</f>
        <v/>
      </c>
      <c r="F51" s="98"/>
      <c r="G51" s="98"/>
      <c r="H51" s="100" t="str">
        <f>IFERROR(VLOOKUP(Tabela34[[#This Row],[Produto]],produtos,5,0),"")</f>
        <v/>
      </c>
      <c r="I51" s="101" t="str">
        <f>IFERROR(Tabela34[[#This Row],[preço unitário]]*Tabela34[[#This Row],[Qtd]],"")</f>
        <v/>
      </c>
      <c r="M51" s="90"/>
    </row>
    <row r="52" spans="1:13" x14ac:dyDescent="0.3">
      <c r="A52" s="98"/>
      <c r="B52" s="99"/>
      <c r="C52" s="100" t="str">
        <f>IFERROR(VLOOKUP(Tabela33[[#This Row],[Produto]],produtos,3,0),"")</f>
        <v/>
      </c>
      <c r="D52" s="101" t="str">
        <f>IFERROR(Tabela33[[#This Row],[preço unitário]]*Tabela33[[#This Row],[Qtd]],"")</f>
        <v/>
      </c>
      <c r="F52" s="98"/>
      <c r="G52" s="98"/>
      <c r="H52" s="100" t="str">
        <f>IFERROR(VLOOKUP(Tabela34[[#This Row],[Produto]],produtos,5,0),"")</f>
        <v/>
      </c>
      <c r="I52" s="101" t="str">
        <f>IFERROR(Tabela34[[#This Row],[preço unitário]]*Tabela34[[#This Row],[Qtd]],"")</f>
        <v/>
      </c>
      <c r="M52" s="90"/>
    </row>
    <row r="53" spans="1:13" x14ac:dyDescent="0.3">
      <c r="A53" s="98"/>
      <c r="B53" s="99"/>
      <c r="C53" s="100" t="str">
        <f>IFERROR(VLOOKUP(Tabela33[[#This Row],[Produto]],produtos,3,0),"")</f>
        <v/>
      </c>
      <c r="D53" s="101" t="str">
        <f>IFERROR(Tabela33[[#This Row],[preço unitário]]*Tabela33[[#This Row],[Qtd]],"")</f>
        <v/>
      </c>
      <c r="F53" s="98"/>
      <c r="G53" s="98"/>
      <c r="H53" s="100" t="str">
        <f>IFERROR(VLOOKUP(Tabela34[[#This Row],[Produto]],produtos,5,0),"")</f>
        <v/>
      </c>
      <c r="I53" s="101" t="str">
        <f>IFERROR(Tabela34[[#This Row],[preço unitário]]*Tabela34[[#This Row],[Qtd]],"")</f>
        <v/>
      </c>
      <c r="M53" s="90"/>
    </row>
    <row r="54" spans="1:13" x14ac:dyDescent="0.3">
      <c r="A54" s="98"/>
      <c r="B54" s="99"/>
      <c r="C54" s="100" t="str">
        <f>IFERROR(VLOOKUP(Tabela33[[#This Row],[Produto]],produtos,3,0),"")</f>
        <v/>
      </c>
      <c r="D54" s="101" t="str">
        <f>IFERROR(Tabela33[[#This Row],[preço unitário]]*Tabela33[[#This Row],[Qtd]],"")</f>
        <v/>
      </c>
      <c r="F54" s="98"/>
      <c r="G54" s="98"/>
      <c r="H54" s="100" t="str">
        <f>IFERROR(VLOOKUP(Tabela34[[#This Row],[Produto]],produtos,5,0),"")</f>
        <v/>
      </c>
      <c r="I54" s="101" t="str">
        <f>IFERROR(Tabela34[[#This Row],[preço unitário]]*Tabela34[[#This Row],[Qtd]],"")</f>
        <v/>
      </c>
      <c r="M54" s="90"/>
    </row>
    <row r="55" spans="1:13" x14ac:dyDescent="0.3">
      <c r="A55" s="98"/>
      <c r="B55" s="99"/>
      <c r="C55" s="100" t="str">
        <f>IFERROR(VLOOKUP(Tabela33[[#This Row],[Produto]],produtos,3,0),"")</f>
        <v/>
      </c>
      <c r="D55" s="101" t="str">
        <f>IFERROR(Tabela33[[#This Row],[preço unitário]]*Tabela33[[#This Row],[Qtd]],"")</f>
        <v/>
      </c>
      <c r="F55" s="98"/>
      <c r="G55" s="98"/>
      <c r="H55" s="100" t="str">
        <f>IFERROR(VLOOKUP(Tabela34[[#This Row],[Produto]],produtos,5,0),"")</f>
        <v/>
      </c>
      <c r="I55" s="101" t="str">
        <f>IFERROR(Tabela34[[#This Row],[preço unitário]]*Tabela34[[#This Row],[Qtd]],"")</f>
        <v/>
      </c>
      <c r="M55" s="90"/>
    </row>
    <row r="56" spans="1:13" x14ac:dyDescent="0.3">
      <c r="A56" s="98"/>
      <c r="B56" s="99"/>
      <c r="C56" s="100" t="str">
        <f>IFERROR(VLOOKUP(Tabela33[[#This Row],[Produto]],produtos,3,0),"")</f>
        <v/>
      </c>
      <c r="D56" s="101" t="str">
        <f>IFERROR(Tabela33[[#This Row],[preço unitário]]*Tabela33[[#This Row],[Qtd]],"")</f>
        <v/>
      </c>
      <c r="F56" s="98"/>
      <c r="G56" s="98"/>
      <c r="H56" s="100" t="str">
        <f>IFERROR(VLOOKUP(Tabela34[[#This Row],[Produto]],produtos,5,0),"")</f>
        <v/>
      </c>
      <c r="I56" s="101" t="str">
        <f>IFERROR(Tabela34[[#This Row],[preço unitário]]*Tabela34[[#This Row],[Qtd]],"")</f>
        <v/>
      </c>
      <c r="M56" s="90"/>
    </row>
    <row r="57" spans="1:13" x14ac:dyDescent="0.3">
      <c r="A57" s="98"/>
      <c r="B57" s="99"/>
      <c r="C57" s="100" t="str">
        <f>IFERROR(VLOOKUP(Tabela33[[#This Row],[Produto]],produtos,3,0),"")</f>
        <v/>
      </c>
      <c r="D57" s="101" t="str">
        <f>IFERROR(Tabela33[[#This Row],[preço unitário]]*Tabela33[[#This Row],[Qtd]],"")</f>
        <v/>
      </c>
      <c r="F57" s="98"/>
      <c r="G57" s="98"/>
      <c r="H57" s="100" t="str">
        <f>IFERROR(VLOOKUP(Tabela34[[#This Row],[Produto]],produtos,5,0),"")</f>
        <v/>
      </c>
      <c r="I57" s="101" t="str">
        <f>IFERROR(Tabela34[[#This Row],[preço unitário]]*Tabela34[[#This Row],[Qtd]],"")</f>
        <v/>
      </c>
      <c r="M57" s="90"/>
    </row>
    <row r="58" spans="1:13" x14ac:dyDescent="0.3">
      <c r="A58" s="98"/>
      <c r="B58" s="99"/>
      <c r="C58" s="100" t="str">
        <f>IFERROR(VLOOKUP(Tabela33[[#This Row],[Produto]],produtos,3,0),"")</f>
        <v/>
      </c>
      <c r="D58" s="101" t="str">
        <f>IFERROR(Tabela33[[#This Row],[preço unitário]]*Tabela33[[#This Row],[Qtd]],"")</f>
        <v/>
      </c>
      <c r="F58" s="98"/>
      <c r="G58" s="98"/>
      <c r="H58" s="100" t="str">
        <f>IFERROR(VLOOKUP(Tabela34[[#This Row],[Produto]],produtos,5,0),"")</f>
        <v/>
      </c>
      <c r="I58" s="101" t="str">
        <f>IFERROR(Tabela34[[#This Row],[preço unitário]]*Tabela34[[#This Row],[Qtd]],"")</f>
        <v/>
      </c>
      <c r="M58" s="90"/>
    </row>
    <row r="59" spans="1:13" x14ac:dyDescent="0.3">
      <c r="A59" s="98"/>
      <c r="B59" s="99"/>
      <c r="C59" s="100" t="str">
        <f>IFERROR(VLOOKUP(Tabela33[[#This Row],[Produto]],produtos,3,0),"")</f>
        <v/>
      </c>
      <c r="D59" s="101" t="str">
        <f>IFERROR(Tabela33[[#This Row],[preço unitário]]*Tabela33[[#This Row],[Qtd]],"")</f>
        <v/>
      </c>
      <c r="F59" s="98"/>
      <c r="G59" s="98"/>
      <c r="H59" s="100" t="str">
        <f>IFERROR(VLOOKUP(Tabela34[[#This Row],[Produto]],produtos,5,0),"")</f>
        <v/>
      </c>
      <c r="I59" s="101" t="str">
        <f>IFERROR(Tabela34[[#This Row],[preço unitário]]*Tabela34[[#This Row],[Qtd]],"")</f>
        <v/>
      </c>
      <c r="M59" s="90"/>
    </row>
    <row r="60" spans="1:13" x14ac:dyDescent="0.3">
      <c r="A60" s="98"/>
      <c r="B60" s="99"/>
      <c r="C60" s="100" t="str">
        <f>IFERROR(VLOOKUP(Tabela33[[#This Row],[Produto]],produtos,3,0),"")</f>
        <v/>
      </c>
      <c r="D60" s="101" t="str">
        <f>IFERROR(Tabela33[[#This Row],[preço unitário]]*Tabela33[[#This Row],[Qtd]],"")</f>
        <v/>
      </c>
      <c r="F60" s="98"/>
      <c r="G60" s="98"/>
      <c r="H60" s="100" t="str">
        <f>IFERROR(VLOOKUP(Tabela34[[#This Row],[Produto]],produtos,5,0),"")</f>
        <v/>
      </c>
      <c r="I60" s="101" t="str">
        <f>IFERROR(Tabela34[[#This Row],[preço unitário]]*Tabela34[[#This Row],[Qtd]],"")</f>
        <v/>
      </c>
      <c r="M60" s="90"/>
    </row>
    <row r="61" spans="1:13" x14ac:dyDescent="0.3">
      <c r="A61" s="98"/>
      <c r="B61" s="99"/>
      <c r="C61" s="100" t="str">
        <f>IFERROR(VLOOKUP(Tabela33[[#This Row],[Produto]],produtos,3,0),"")</f>
        <v/>
      </c>
      <c r="D61" s="101" t="str">
        <f>IFERROR(Tabela33[[#This Row],[preço unitário]]*Tabela33[[#This Row],[Qtd]],"")</f>
        <v/>
      </c>
      <c r="F61" s="98"/>
      <c r="G61" s="98"/>
      <c r="H61" s="100" t="str">
        <f>IFERROR(VLOOKUP(Tabela34[[#This Row],[Produto]],produtos,5,0),"")</f>
        <v/>
      </c>
      <c r="I61" s="101" t="str">
        <f>IFERROR(Tabela34[[#This Row],[preço unitário]]*Tabela34[[#This Row],[Qtd]],"")</f>
        <v/>
      </c>
      <c r="M61" s="90"/>
    </row>
    <row r="62" spans="1:13" x14ac:dyDescent="0.3">
      <c r="A62" s="98"/>
      <c r="B62" s="99"/>
      <c r="C62" s="100" t="str">
        <f>IFERROR(VLOOKUP(Tabela33[[#This Row],[Produto]],produtos,3,0),"")</f>
        <v/>
      </c>
      <c r="D62" s="101" t="str">
        <f>IFERROR(Tabela33[[#This Row],[preço unitário]]*Tabela33[[#This Row],[Qtd]],"")</f>
        <v/>
      </c>
      <c r="F62" s="98"/>
      <c r="G62" s="98"/>
      <c r="H62" s="100" t="str">
        <f>IFERROR(VLOOKUP(Tabela34[[#This Row],[Produto]],produtos,5,0),"")</f>
        <v/>
      </c>
      <c r="I62" s="101" t="str">
        <f>IFERROR(Tabela34[[#This Row],[preço unitário]]*Tabela34[[#This Row],[Qtd]],"")</f>
        <v/>
      </c>
      <c r="M62" s="90"/>
    </row>
    <row r="63" spans="1:13" x14ac:dyDescent="0.3">
      <c r="A63" s="98"/>
      <c r="B63" s="99"/>
      <c r="C63" s="100" t="str">
        <f>IFERROR(VLOOKUP(Tabela33[[#This Row],[Produto]],produtos,3,0),"")</f>
        <v/>
      </c>
      <c r="D63" s="101" t="str">
        <f>IFERROR(Tabela33[[#This Row],[preço unitário]]*Tabela33[[#This Row],[Qtd]],"")</f>
        <v/>
      </c>
      <c r="F63" s="98"/>
      <c r="G63" s="98"/>
      <c r="H63" s="100" t="str">
        <f>IFERROR(VLOOKUP(Tabela34[[#This Row],[Produto]],produtos,5,0),"")</f>
        <v/>
      </c>
      <c r="I63" s="101" t="str">
        <f>IFERROR(Tabela34[[#This Row],[preço unitário]]*Tabela34[[#This Row],[Qtd]],"")</f>
        <v/>
      </c>
      <c r="M63" s="90"/>
    </row>
    <row r="64" spans="1:13" x14ac:dyDescent="0.3">
      <c r="A64" s="98"/>
      <c r="B64" s="99"/>
      <c r="C64" s="100" t="str">
        <f>IFERROR(VLOOKUP(Tabela33[[#This Row],[Produto]],produtos,3,0),"")</f>
        <v/>
      </c>
      <c r="D64" s="101" t="str">
        <f>IFERROR(Tabela33[[#This Row],[preço unitário]]*Tabela33[[#This Row],[Qtd]],"")</f>
        <v/>
      </c>
      <c r="F64" s="98"/>
      <c r="G64" s="98"/>
      <c r="H64" s="100" t="str">
        <f>IFERROR(VLOOKUP(Tabela34[[#This Row],[Produto]],produtos,5,0),"")</f>
        <v/>
      </c>
      <c r="I64" s="101" t="str">
        <f>IFERROR(Tabela34[[#This Row],[preço unitário]]*Tabela34[[#This Row],[Qtd]],"")</f>
        <v/>
      </c>
      <c r="M64" s="90"/>
    </row>
    <row r="65" spans="1:13" x14ac:dyDescent="0.3">
      <c r="A65" s="98"/>
      <c r="B65" s="99"/>
      <c r="C65" s="100" t="str">
        <f>IFERROR(VLOOKUP(Tabela33[[#This Row],[Produto]],produtos,3,0),"")</f>
        <v/>
      </c>
      <c r="D65" s="101" t="str">
        <f>IFERROR(Tabela33[[#This Row],[preço unitário]]*Tabela33[[#This Row],[Qtd]],"")</f>
        <v/>
      </c>
      <c r="F65" s="98"/>
      <c r="G65" s="98"/>
      <c r="H65" s="100" t="str">
        <f>IFERROR(VLOOKUP(Tabela34[[#This Row],[Produto]],produtos,5,0),"")</f>
        <v/>
      </c>
      <c r="I65" s="101" t="str">
        <f>IFERROR(Tabela34[[#This Row],[preço unitário]]*Tabela34[[#This Row],[Qtd]],"")</f>
        <v/>
      </c>
      <c r="M65" s="90"/>
    </row>
    <row r="66" spans="1:13" x14ac:dyDescent="0.3">
      <c r="A66" s="98"/>
      <c r="B66" s="99"/>
      <c r="C66" s="100" t="str">
        <f>IFERROR(VLOOKUP(Tabela33[[#This Row],[Produto]],produtos,3,0),"")</f>
        <v/>
      </c>
      <c r="D66" s="101" t="str">
        <f>IFERROR(Tabela33[[#This Row],[preço unitário]]*Tabela33[[#This Row],[Qtd]],"")</f>
        <v/>
      </c>
      <c r="F66" s="98"/>
      <c r="G66" s="98"/>
      <c r="H66" s="100" t="str">
        <f>IFERROR(VLOOKUP(Tabela34[[#This Row],[Produto]],produtos,5,0),"")</f>
        <v/>
      </c>
      <c r="I66" s="101" t="str">
        <f>IFERROR(Tabela34[[#This Row],[preço unitário]]*Tabela34[[#This Row],[Qtd]],"")</f>
        <v/>
      </c>
      <c r="M66" s="90"/>
    </row>
    <row r="67" spans="1:13" x14ac:dyDescent="0.3">
      <c r="A67" s="98"/>
      <c r="B67" s="99"/>
      <c r="C67" s="100" t="str">
        <f>IFERROR(VLOOKUP(Tabela33[[#This Row],[Produto]],produtos,3,0),"")</f>
        <v/>
      </c>
      <c r="D67" s="101" t="str">
        <f>IFERROR(Tabela33[[#This Row],[preço unitário]]*Tabela33[[#This Row],[Qtd]],"")</f>
        <v/>
      </c>
      <c r="F67" s="98"/>
      <c r="G67" s="98"/>
      <c r="H67" s="100" t="str">
        <f>IFERROR(VLOOKUP(Tabela34[[#This Row],[Produto]],produtos,5,0),"")</f>
        <v/>
      </c>
      <c r="I67" s="101" t="str">
        <f>IFERROR(Tabela34[[#This Row],[preço unitário]]*Tabela34[[#This Row],[Qtd]],"")</f>
        <v/>
      </c>
      <c r="M67" s="90"/>
    </row>
    <row r="68" spans="1:13" x14ac:dyDescent="0.3">
      <c r="A68" s="98"/>
      <c r="B68" s="99"/>
      <c r="C68" s="100" t="str">
        <f>IFERROR(VLOOKUP(Tabela33[[#This Row],[Produto]],produtos,3,0),"")</f>
        <v/>
      </c>
      <c r="D68" s="101" t="str">
        <f>IFERROR(Tabela33[[#This Row],[preço unitário]]*Tabela33[[#This Row],[Qtd]],"")</f>
        <v/>
      </c>
      <c r="F68" s="98"/>
      <c r="G68" s="98"/>
      <c r="H68" s="100" t="str">
        <f>IFERROR(VLOOKUP(Tabela34[[#This Row],[Produto]],produtos,5,0),"")</f>
        <v/>
      </c>
      <c r="I68" s="101" t="str">
        <f>IFERROR(Tabela34[[#This Row],[preço unitário]]*Tabela34[[#This Row],[Qtd]],"")</f>
        <v/>
      </c>
      <c r="M68" s="90"/>
    </row>
    <row r="69" spans="1:13" x14ac:dyDescent="0.3">
      <c r="A69" s="98"/>
      <c r="B69" s="99"/>
      <c r="C69" s="100" t="str">
        <f>IFERROR(VLOOKUP(Tabela33[[#This Row],[Produto]],produtos,3,0),"")</f>
        <v/>
      </c>
      <c r="D69" s="101" t="str">
        <f>IFERROR(Tabela33[[#This Row],[preço unitário]]*Tabela33[[#This Row],[Qtd]],"")</f>
        <v/>
      </c>
      <c r="F69" s="98"/>
      <c r="G69" s="98"/>
      <c r="H69" s="100" t="str">
        <f>IFERROR(VLOOKUP(Tabela34[[#This Row],[Produto]],produtos,5,0),"")</f>
        <v/>
      </c>
      <c r="I69" s="101" t="str">
        <f>IFERROR(Tabela34[[#This Row],[preço unitário]]*Tabela34[[#This Row],[Qtd]],"")</f>
        <v/>
      </c>
      <c r="M69" s="90"/>
    </row>
    <row r="70" spans="1:13" x14ac:dyDescent="0.3">
      <c r="A70" s="98"/>
      <c r="B70" s="99"/>
      <c r="C70" s="100" t="str">
        <f>IFERROR(VLOOKUP(Tabela33[[#This Row],[Produto]],produtos,3,0),"")</f>
        <v/>
      </c>
      <c r="D70" s="101" t="str">
        <f>IFERROR(Tabela33[[#This Row],[preço unitário]]*Tabela33[[#This Row],[Qtd]],"")</f>
        <v/>
      </c>
      <c r="F70" s="98"/>
      <c r="G70" s="98"/>
      <c r="H70" s="100" t="str">
        <f>IFERROR(VLOOKUP(Tabela34[[#This Row],[Produto]],produtos,5,0),"")</f>
        <v/>
      </c>
      <c r="I70" s="101" t="str">
        <f>IFERROR(Tabela34[[#This Row],[preço unitário]]*Tabela34[[#This Row],[Qtd]],"")</f>
        <v/>
      </c>
      <c r="M70" s="90"/>
    </row>
    <row r="71" spans="1:13" x14ac:dyDescent="0.3">
      <c r="A71" s="98"/>
      <c r="B71" s="99"/>
      <c r="C71" s="100" t="str">
        <f>IFERROR(VLOOKUP(Tabela33[[#This Row],[Produto]],produtos,3,0),"")</f>
        <v/>
      </c>
      <c r="D71" s="101" t="str">
        <f>IFERROR(Tabela33[[#This Row],[preço unitário]]*Tabela33[[#This Row],[Qtd]],"")</f>
        <v/>
      </c>
      <c r="F71" s="98"/>
      <c r="G71" s="98"/>
      <c r="H71" s="100" t="str">
        <f>IFERROR(VLOOKUP(Tabela34[[#This Row],[Produto]],produtos,5,0),"")</f>
        <v/>
      </c>
      <c r="I71" s="101" t="str">
        <f>IFERROR(Tabela34[[#This Row],[preço unitário]]*Tabela34[[#This Row],[Qtd]],"")</f>
        <v/>
      </c>
      <c r="M71" s="90"/>
    </row>
    <row r="72" spans="1:13" x14ac:dyDescent="0.3">
      <c r="A72" s="98"/>
      <c r="B72" s="99"/>
      <c r="C72" s="100" t="str">
        <f>IFERROR(VLOOKUP(Tabela33[[#This Row],[Produto]],produtos,3,0),"")</f>
        <v/>
      </c>
      <c r="D72" s="101" t="str">
        <f>IFERROR(Tabela33[[#This Row],[preço unitário]]*Tabela33[[#This Row],[Qtd]],"")</f>
        <v/>
      </c>
      <c r="F72" s="98"/>
      <c r="G72" s="98"/>
      <c r="H72" s="100" t="str">
        <f>IFERROR(VLOOKUP(Tabela34[[#This Row],[Produto]],produtos,5,0),"")</f>
        <v/>
      </c>
      <c r="I72" s="101" t="str">
        <f>IFERROR(Tabela34[[#This Row],[preço unitário]]*Tabela34[[#This Row],[Qtd]],"")</f>
        <v/>
      </c>
      <c r="M72" s="90"/>
    </row>
    <row r="73" spans="1:13" x14ac:dyDescent="0.3">
      <c r="A73" s="98"/>
      <c r="B73" s="99"/>
      <c r="C73" s="100" t="str">
        <f>IFERROR(VLOOKUP(Tabela33[[#This Row],[Produto]],produtos,3,0),"")</f>
        <v/>
      </c>
      <c r="D73" s="101" t="str">
        <f>IFERROR(Tabela33[[#This Row],[preço unitário]]*Tabela33[[#This Row],[Qtd]],"")</f>
        <v/>
      </c>
      <c r="F73" s="98"/>
      <c r="G73" s="98"/>
      <c r="H73" s="100" t="str">
        <f>IFERROR(VLOOKUP(Tabela34[[#This Row],[Produto]],produtos,5,0),"")</f>
        <v/>
      </c>
      <c r="I73" s="101" t="str">
        <f>IFERROR(Tabela34[[#This Row],[preço unitário]]*Tabela34[[#This Row],[Qtd]],"")</f>
        <v/>
      </c>
      <c r="M73" s="90"/>
    </row>
    <row r="74" spans="1:13" x14ac:dyDescent="0.3">
      <c r="A74" s="98"/>
      <c r="B74" s="99"/>
      <c r="C74" s="100" t="str">
        <f>IFERROR(VLOOKUP(Tabela33[[#This Row],[Produto]],produtos,3,0),"")</f>
        <v/>
      </c>
      <c r="D74" s="101" t="str">
        <f>IFERROR(Tabela33[[#This Row],[preço unitário]]*Tabela33[[#This Row],[Qtd]],"")</f>
        <v/>
      </c>
      <c r="F74" s="98"/>
      <c r="G74" s="98"/>
      <c r="H74" s="100" t="str">
        <f>IFERROR(VLOOKUP(Tabela34[[#This Row],[Produto]],produtos,5,0),"")</f>
        <v/>
      </c>
      <c r="I74" s="101" t="str">
        <f>IFERROR(Tabela34[[#This Row],[preço unitário]]*Tabela34[[#This Row],[Qtd]],"")</f>
        <v/>
      </c>
      <c r="M74" s="90"/>
    </row>
    <row r="75" spans="1:13" x14ac:dyDescent="0.3">
      <c r="A75" s="98"/>
      <c r="B75" s="99"/>
      <c r="C75" s="100" t="str">
        <f>IFERROR(VLOOKUP(Tabela33[[#This Row],[Produto]],produtos,3,0),"")</f>
        <v/>
      </c>
      <c r="D75" s="101" t="str">
        <f>IFERROR(Tabela33[[#This Row],[preço unitário]]*Tabela33[[#This Row],[Qtd]],"")</f>
        <v/>
      </c>
      <c r="F75" s="98"/>
      <c r="G75" s="98"/>
      <c r="H75" s="100" t="str">
        <f>IFERROR(VLOOKUP(Tabela34[[#This Row],[Produto]],produtos,5,0),"")</f>
        <v/>
      </c>
      <c r="I75" s="101" t="str">
        <f>IFERROR(Tabela34[[#This Row],[preço unitário]]*Tabela34[[#This Row],[Qtd]],"")</f>
        <v/>
      </c>
      <c r="M75" s="90"/>
    </row>
    <row r="76" spans="1:13" x14ac:dyDescent="0.3">
      <c r="A76" s="98"/>
      <c r="B76" s="99"/>
      <c r="C76" s="100" t="str">
        <f>IFERROR(VLOOKUP(Tabela33[[#This Row],[Produto]],produtos,3,0),"")</f>
        <v/>
      </c>
      <c r="D76" s="101" t="str">
        <f>IFERROR(Tabela33[[#This Row],[preço unitário]]*Tabela33[[#This Row],[Qtd]],"")</f>
        <v/>
      </c>
      <c r="F76" s="98"/>
      <c r="G76" s="98"/>
      <c r="H76" s="100" t="str">
        <f>IFERROR(VLOOKUP(Tabela34[[#This Row],[Produto]],produtos,5,0),"")</f>
        <v/>
      </c>
      <c r="I76" s="101" t="str">
        <f>IFERROR(Tabela34[[#This Row],[preço unitário]]*Tabela34[[#This Row],[Qtd]],"")</f>
        <v/>
      </c>
      <c r="M76" s="90"/>
    </row>
    <row r="77" spans="1:13" x14ac:dyDescent="0.3">
      <c r="A77" s="98"/>
      <c r="B77" s="99"/>
      <c r="C77" s="100" t="str">
        <f>IFERROR(VLOOKUP(Tabela33[[#This Row],[Produto]],produtos,3,0),"")</f>
        <v/>
      </c>
      <c r="D77" s="101" t="str">
        <f>IFERROR(Tabela33[[#This Row],[preço unitário]]*Tabela33[[#This Row],[Qtd]],"")</f>
        <v/>
      </c>
      <c r="F77" s="98"/>
      <c r="G77" s="98"/>
      <c r="H77" s="100" t="str">
        <f>IFERROR(VLOOKUP(Tabela34[[#This Row],[Produto]],produtos,5,0),"")</f>
        <v/>
      </c>
      <c r="I77" s="101" t="str">
        <f>IFERROR(Tabela34[[#This Row],[preço unitário]]*Tabela34[[#This Row],[Qtd]],"")</f>
        <v/>
      </c>
      <c r="M77" s="90"/>
    </row>
    <row r="78" spans="1:13" x14ac:dyDescent="0.3">
      <c r="A78" s="98"/>
      <c r="B78" s="99"/>
      <c r="C78" s="100" t="str">
        <f>IFERROR(VLOOKUP(Tabela33[[#This Row],[Produto]],produtos,3,0),"")</f>
        <v/>
      </c>
      <c r="D78" s="101" t="str">
        <f>IFERROR(Tabela33[[#This Row],[preço unitário]]*Tabela33[[#This Row],[Qtd]],"")</f>
        <v/>
      </c>
      <c r="F78" s="98"/>
      <c r="G78" s="98"/>
      <c r="H78" s="100" t="str">
        <f>IFERROR(VLOOKUP(Tabela34[[#This Row],[Produto]],produtos,5,0),"")</f>
        <v/>
      </c>
      <c r="I78" s="101" t="str">
        <f>IFERROR(Tabela34[[#This Row],[preço unitário]]*Tabela34[[#This Row],[Qtd]],"")</f>
        <v/>
      </c>
      <c r="M78" s="90"/>
    </row>
    <row r="79" spans="1:13" x14ac:dyDescent="0.3">
      <c r="A79" s="98"/>
      <c r="B79" s="99"/>
      <c r="C79" s="100" t="str">
        <f>IFERROR(VLOOKUP(Tabela33[[#This Row],[Produto]],produtos,3,0),"")</f>
        <v/>
      </c>
      <c r="D79" s="101" t="str">
        <f>IFERROR(Tabela33[[#This Row],[preço unitário]]*Tabela33[[#This Row],[Qtd]],"")</f>
        <v/>
      </c>
      <c r="F79" s="98"/>
      <c r="G79" s="98"/>
      <c r="H79" s="100" t="str">
        <f>IFERROR(VLOOKUP(Tabela34[[#This Row],[Produto]],produtos,5,0),"")</f>
        <v/>
      </c>
      <c r="I79" s="101" t="str">
        <f>IFERROR(Tabela34[[#This Row],[preço unitário]]*Tabela34[[#This Row],[Qtd]],"")</f>
        <v/>
      </c>
      <c r="M79" s="90"/>
    </row>
    <row r="80" spans="1:13" x14ac:dyDescent="0.3">
      <c r="A80" s="98"/>
      <c r="B80" s="99"/>
      <c r="C80" s="100" t="str">
        <f>IFERROR(VLOOKUP(Tabela33[[#This Row],[Produto]],produtos,3,0),"")</f>
        <v/>
      </c>
      <c r="D80" s="101" t="str">
        <f>IFERROR(Tabela33[[#This Row],[preço unitário]]*Tabela33[[#This Row],[Qtd]],"")</f>
        <v/>
      </c>
      <c r="F80" s="98"/>
      <c r="G80" s="98"/>
      <c r="H80" s="100" t="str">
        <f>IFERROR(VLOOKUP(Tabela34[[#This Row],[Produto]],produtos,5,0),"")</f>
        <v/>
      </c>
      <c r="I80" s="101" t="str">
        <f>IFERROR(Tabela34[[#This Row],[preço unitário]]*Tabela34[[#This Row],[Qtd]],"")</f>
        <v/>
      </c>
      <c r="M80" s="90"/>
    </row>
    <row r="81" spans="1:13" x14ac:dyDescent="0.3">
      <c r="A81" s="98"/>
      <c r="B81" s="99"/>
      <c r="C81" s="100" t="str">
        <f>IFERROR(VLOOKUP(Tabela33[[#This Row],[Produto]],produtos,3,0),"")</f>
        <v/>
      </c>
      <c r="D81" s="101" t="str">
        <f>IFERROR(Tabela33[[#This Row],[preço unitário]]*Tabela33[[#This Row],[Qtd]],"")</f>
        <v/>
      </c>
      <c r="F81" s="98"/>
      <c r="G81" s="98"/>
      <c r="H81" s="100" t="str">
        <f>IFERROR(VLOOKUP(Tabela34[[#This Row],[Produto]],produtos,5,0),"")</f>
        <v/>
      </c>
      <c r="I81" s="101" t="str">
        <f>IFERROR(Tabela34[[#This Row],[preço unitário]]*Tabela34[[#This Row],[Qtd]],"")</f>
        <v/>
      </c>
      <c r="M81" s="90"/>
    </row>
    <row r="82" spans="1:13" x14ac:dyDescent="0.3">
      <c r="A82" s="98"/>
      <c r="B82" s="99"/>
      <c r="C82" s="100" t="str">
        <f>IFERROR(VLOOKUP(Tabela33[[#This Row],[Produto]],produtos,3,0),"")</f>
        <v/>
      </c>
      <c r="D82" s="101" t="str">
        <f>IFERROR(Tabela33[[#This Row],[preço unitário]]*Tabela33[[#This Row],[Qtd]],"")</f>
        <v/>
      </c>
      <c r="F82" s="98"/>
      <c r="G82" s="98"/>
      <c r="H82" s="100" t="str">
        <f>IFERROR(VLOOKUP(Tabela34[[#This Row],[Produto]],produtos,5,0),"")</f>
        <v/>
      </c>
      <c r="I82" s="101" t="str">
        <f>IFERROR(Tabela34[[#This Row],[preço unitário]]*Tabela34[[#This Row],[Qtd]],"")</f>
        <v/>
      </c>
      <c r="M82" s="90"/>
    </row>
    <row r="83" spans="1:13" x14ac:dyDescent="0.3">
      <c r="A83" s="98"/>
      <c r="B83" s="99"/>
      <c r="C83" s="100" t="str">
        <f>IFERROR(VLOOKUP(Tabela33[[#This Row],[Produto]],produtos,3,0),"")</f>
        <v/>
      </c>
      <c r="D83" s="101" t="str">
        <f>IFERROR(Tabela33[[#This Row],[preço unitário]]*Tabela33[[#This Row],[Qtd]],"")</f>
        <v/>
      </c>
      <c r="F83" s="98"/>
      <c r="G83" s="98"/>
      <c r="H83" s="100" t="str">
        <f>IFERROR(VLOOKUP(Tabela34[[#This Row],[Produto]],produtos,5,0),"")</f>
        <v/>
      </c>
      <c r="I83" s="101" t="str">
        <f>IFERROR(Tabela34[[#This Row],[preço unitário]]*Tabela34[[#This Row],[Qtd]],"")</f>
        <v/>
      </c>
      <c r="M83" s="90"/>
    </row>
    <row r="84" spans="1:13" x14ac:dyDescent="0.3">
      <c r="A84" s="98"/>
      <c r="B84" s="99"/>
      <c r="C84" s="100" t="str">
        <f>IFERROR(VLOOKUP(Tabela33[[#This Row],[Produto]],produtos,3,0),"")</f>
        <v/>
      </c>
      <c r="D84" s="101" t="str">
        <f>IFERROR(Tabela33[[#This Row],[preço unitário]]*Tabela33[[#This Row],[Qtd]],"")</f>
        <v/>
      </c>
      <c r="F84" s="98"/>
      <c r="G84" s="98"/>
      <c r="H84" s="100" t="str">
        <f>IFERROR(VLOOKUP(Tabela34[[#This Row],[Produto]],produtos,5,0),"")</f>
        <v/>
      </c>
      <c r="I84" s="101" t="str">
        <f>IFERROR(Tabela34[[#This Row],[preço unitário]]*Tabela34[[#This Row],[Qtd]],"")</f>
        <v/>
      </c>
      <c r="M84" s="90"/>
    </row>
    <row r="85" spans="1:13" x14ac:dyDescent="0.3">
      <c r="A85" s="98"/>
      <c r="B85" s="99"/>
      <c r="C85" s="100" t="str">
        <f>IFERROR(VLOOKUP(Tabela33[[#This Row],[Produto]],produtos,3,0),"")</f>
        <v/>
      </c>
      <c r="D85" s="101" t="str">
        <f>IFERROR(Tabela33[[#This Row],[preço unitário]]*Tabela33[[#This Row],[Qtd]],"")</f>
        <v/>
      </c>
      <c r="F85" s="98"/>
      <c r="G85" s="98"/>
      <c r="H85" s="100" t="str">
        <f>IFERROR(VLOOKUP(Tabela34[[#This Row],[Produto]],produtos,5,0),"")</f>
        <v/>
      </c>
      <c r="I85" s="101" t="str">
        <f>IFERROR(Tabela34[[#This Row],[preço unitário]]*Tabela34[[#This Row],[Qtd]],"")</f>
        <v/>
      </c>
      <c r="M85" s="90"/>
    </row>
    <row r="86" spans="1:13" x14ac:dyDescent="0.3">
      <c r="A86" s="98"/>
      <c r="B86" s="99"/>
      <c r="C86" s="100" t="str">
        <f>IFERROR(VLOOKUP(Tabela33[[#This Row],[Produto]],produtos,3,0),"")</f>
        <v/>
      </c>
      <c r="D86" s="101" t="str">
        <f>IFERROR(Tabela33[[#This Row],[preço unitário]]*Tabela33[[#This Row],[Qtd]],"")</f>
        <v/>
      </c>
      <c r="F86" s="98"/>
      <c r="G86" s="98"/>
      <c r="H86" s="100" t="str">
        <f>IFERROR(VLOOKUP(Tabela34[[#This Row],[Produto]],produtos,5,0),"")</f>
        <v/>
      </c>
      <c r="I86" s="101" t="str">
        <f>IFERROR(Tabela34[[#This Row],[preço unitário]]*Tabela34[[#This Row],[Qtd]],"")</f>
        <v/>
      </c>
      <c r="M86" s="90"/>
    </row>
    <row r="87" spans="1:13" x14ac:dyDescent="0.3">
      <c r="A87" s="98"/>
      <c r="B87" s="99"/>
      <c r="C87" s="100" t="str">
        <f>IFERROR(VLOOKUP(Tabela33[[#This Row],[Produto]],produtos,3,0),"")</f>
        <v/>
      </c>
      <c r="D87" s="101" t="str">
        <f>IFERROR(Tabela33[[#This Row],[preço unitário]]*Tabela33[[#This Row],[Qtd]],"")</f>
        <v/>
      </c>
      <c r="F87" s="98"/>
      <c r="G87" s="98"/>
      <c r="H87" s="100" t="str">
        <f>IFERROR(VLOOKUP(Tabela34[[#This Row],[Produto]],produtos,5,0),"")</f>
        <v/>
      </c>
      <c r="I87" s="101" t="str">
        <f>IFERROR(Tabela34[[#This Row],[preço unitário]]*Tabela34[[#This Row],[Qtd]],"")</f>
        <v/>
      </c>
      <c r="M87" s="90"/>
    </row>
    <row r="88" spans="1:13" x14ac:dyDescent="0.3">
      <c r="A88" s="98"/>
      <c r="B88" s="99"/>
      <c r="C88" s="100" t="str">
        <f>IFERROR(VLOOKUP(Tabela33[[#This Row],[Produto]],produtos,3,0),"")</f>
        <v/>
      </c>
      <c r="D88" s="101" t="str">
        <f>IFERROR(Tabela33[[#This Row],[preço unitário]]*Tabela33[[#This Row],[Qtd]],"")</f>
        <v/>
      </c>
      <c r="F88" s="98"/>
      <c r="G88" s="98"/>
      <c r="H88" s="100" t="str">
        <f>IFERROR(VLOOKUP(Tabela34[[#This Row],[Produto]],produtos,5,0),"")</f>
        <v/>
      </c>
      <c r="I88" s="101" t="str">
        <f>IFERROR(Tabela34[[#This Row],[preço unitário]]*Tabela34[[#This Row],[Qtd]],"")</f>
        <v/>
      </c>
      <c r="M88" s="90"/>
    </row>
    <row r="89" spans="1:13" x14ac:dyDescent="0.3">
      <c r="A89" s="98"/>
      <c r="B89" s="99"/>
      <c r="C89" s="100" t="str">
        <f>IFERROR(VLOOKUP(Tabela33[[#This Row],[Produto]],produtos,3,0),"")</f>
        <v/>
      </c>
      <c r="D89" s="101" t="str">
        <f>IFERROR(Tabela33[[#This Row],[preço unitário]]*Tabela33[[#This Row],[Qtd]],"")</f>
        <v/>
      </c>
      <c r="F89" s="98"/>
      <c r="G89" s="98"/>
      <c r="H89" s="100" t="str">
        <f>IFERROR(VLOOKUP(Tabela34[[#This Row],[Produto]],produtos,5,0),"")</f>
        <v/>
      </c>
      <c r="I89" s="101" t="str">
        <f>IFERROR(Tabela34[[#This Row],[preço unitário]]*Tabela34[[#This Row],[Qtd]],"")</f>
        <v/>
      </c>
      <c r="M89" s="90"/>
    </row>
    <row r="90" spans="1:13" x14ac:dyDescent="0.3">
      <c r="A90" s="98"/>
      <c r="B90" s="99"/>
      <c r="C90" s="100" t="str">
        <f>IFERROR(VLOOKUP(Tabela33[[#This Row],[Produto]],produtos,3,0),"")</f>
        <v/>
      </c>
      <c r="D90" s="101" t="str">
        <f>IFERROR(Tabela33[[#This Row],[preço unitário]]*Tabela33[[#This Row],[Qtd]],"")</f>
        <v/>
      </c>
      <c r="F90" s="98"/>
      <c r="G90" s="98"/>
      <c r="H90" s="100" t="str">
        <f>IFERROR(VLOOKUP(Tabela34[[#This Row],[Produto]],produtos,5,0),"")</f>
        <v/>
      </c>
      <c r="I90" s="101" t="str">
        <f>IFERROR(Tabela34[[#This Row],[preço unitário]]*Tabela34[[#This Row],[Qtd]],"")</f>
        <v/>
      </c>
      <c r="M90" s="90"/>
    </row>
    <row r="91" spans="1:13" x14ac:dyDescent="0.3">
      <c r="A91" s="98"/>
      <c r="B91" s="99"/>
      <c r="C91" s="100" t="str">
        <f>IFERROR(VLOOKUP(Tabela33[[#This Row],[Produto]],produtos,3,0),"")</f>
        <v/>
      </c>
      <c r="D91" s="101" t="str">
        <f>IFERROR(Tabela33[[#This Row],[preço unitário]]*Tabela33[[#This Row],[Qtd]],"")</f>
        <v/>
      </c>
      <c r="F91" s="98"/>
      <c r="G91" s="98"/>
      <c r="H91" s="100" t="str">
        <f>IFERROR(VLOOKUP(Tabela34[[#This Row],[Produto]],produtos,5,0),"")</f>
        <v/>
      </c>
      <c r="I91" s="101" t="str">
        <f>IFERROR(Tabela34[[#This Row],[preço unitário]]*Tabela34[[#This Row],[Qtd]],"")</f>
        <v/>
      </c>
      <c r="M91" s="90"/>
    </row>
    <row r="92" spans="1:13" x14ac:dyDescent="0.3">
      <c r="A92" s="98"/>
      <c r="B92" s="99"/>
      <c r="C92" s="100" t="str">
        <f>IFERROR(VLOOKUP(Tabela33[[#This Row],[Produto]],produtos,3,0),"")</f>
        <v/>
      </c>
      <c r="D92" s="101" t="str">
        <f>IFERROR(Tabela33[[#This Row],[preço unitário]]*Tabela33[[#This Row],[Qtd]],"")</f>
        <v/>
      </c>
      <c r="F92" s="98"/>
      <c r="G92" s="98"/>
      <c r="H92" s="100" t="str">
        <f>IFERROR(VLOOKUP(Tabela34[[#This Row],[Produto]],produtos,5,0),"")</f>
        <v/>
      </c>
      <c r="I92" s="101" t="str">
        <f>IFERROR(Tabela34[[#This Row],[preço unitário]]*Tabela34[[#This Row],[Qtd]],"")</f>
        <v/>
      </c>
      <c r="M92" s="90"/>
    </row>
    <row r="93" spans="1:13" x14ac:dyDescent="0.3">
      <c r="A93" s="98"/>
      <c r="B93" s="99"/>
      <c r="C93" s="100" t="str">
        <f>IFERROR(VLOOKUP(Tabela33[[#This Row],[Produto]],produtos,3,0),"")</f>
        <v/>
      </c>
      <c r="D93" s="101" t="str">
        <f>IFERROR(Tabela33[[#This Row],[preço unitário]]*Tabela33[[#This Row],[Qtd]],"")</f>
        <v/>
      </c>
      <c r="F93" s="98"/>
      <c r="G93" s="98"/>
      <c r="H93" s="100" t="str">
        <f>IFERROR(VLOOKUP(Tabela34[[#This Row],[Produto]],produtos,5,0),"")</f>
        <v/>
      </c>
      <c r="I93" s="101" t="str">
        <f>IFERROR(Tabela34[[#This Row],[preço unitário]]*Tabela34[[#This Row],[Qtd]],"")</f>
        <v/>
      </c>
      <c r="M93" s="90"/>
    </row>
    <row r="94" spans="1:13" x14ac:dyDescent="0.3">
      <c r="A94" s="98"/>
      <c r="B94" s="99"/>
      <c r="C94" s="100" t="str">
        <f>IFERROR(VLOOKUP(Tabela33[[#This Row],[Produto]],produtos,3,0),"")</f>
        <v/>
      </c>
      <c r="D94" s="101" t="str">
        <f>IFERROR(Tabela33[[#This Row],[preço unitário]]*Tabela33[[#This Row],[Qtd]],"")</f>
        <v/>
      </c>
      <c r="F94" s="98"/>
      <c r="G94" s="98"/>
      <c r="H94" s="100" t="str">
        <f>IFERROR(VLOOKUP(Tabela34[[#This Row],[Produto]],produtos,5,0),"")</f>
        <v/>
      </c>
      <c r="I94" s="101" t="str">
        <f>IFERROR(Tabela34[[#This Row],[preço unitário]]*Tabela34[[#This Row],[Qtd]],"")</f>
        <v/>
      </c>
      <c r="M94" s="90"/>
    </row>
    <row r="95" spans="1:13" x14ac:dyDescent="0.3">
      <c r="A95" s="98"/>
      <c r="B95" s="99"/>
      <c r="C95" s="100" t="str">
        <f>IFERROR(VLOOKUP(Tabela33[[#This Row],[Produto]],produtos,3,0),"")</f>
        <v/>
      </c>
      <c r="D95" s="101" t="str">
        <f>IFERROR(Tabela33[[#This Row],[preço unitário]]*Tabela33[[#This Row],[Qtd]],"")</f>
        <v/>
      </c>
      <c r="F95" s="98"/>
      <c r="G95" s="98"/>
      <c r="H95" s="100" t="str">
        <f>IFERROR(VLOOKUP(Tabela34[[#This Row],[Produto]],produtos,5,0),"")</f>
        <v/>
      </c>
      <c r="I95" s="101" t="str">
        <f>IFERROR(Tabela34[[#This Row],[preço unitário]]*Tabela34[[#This Row],[Qtd]],"")</f>
        <v/>
      </c>
      <c r="M95" s="90"/>
    </row>
    <row r="96" spans="1:13" x14ac:dyDescent="0.3">
      <c r="A96" s="98"/>
      <c r="B96" s="99"/>
      <c r="C96" s="100" t="str">
        <f>IFERROR(VLOOKUP(Tabela33[[#This Row],[Produto]],produtos,3,0),"")</f>
        <v/>
      </c>
      <c r="D96" s="101" t="str">
        <f>IFERROR(Tabela33[[#This Row],[preço unitário]]*Tabela33[[#This Row],[Qtd]],"")</f>
        <v/>
      </c>
      <c r="F96" s="98"/>
      <c r="G96" s="98"/>
      <c r="H96" s="100" t="str">
        <f>IFERROR(VLOOKUP(Tabela34[[#This Row],[Produto]],produtos,5,0),"")</f>
        <v/>
      </c>
      <c r="I96" s="101" t="str">
        <f>IFERROR(Tabela34[[#This Row],[preço unitário]]*Tabela34[[#This Row],[Qtd]],"")</f>
        <v/>
      </c>
      <c r="M96" s="90"/>
    </row>
    <row r="97" spans="1:13" x14ac:dyDescent="0.3">
      <c r="A97" s="98"/>
      <c r="B97" s="99"/>
      <c r="C97" s="100" t="str">
        <f>IFERROR(VLOOKUP(Tabela33[[#This Row],[Produto]],produtos,3,0),"")</f>
        <v/>
      </c>
      <c r="D97" s="101" t="str">
        <f>IFERROR(Tabela33[[#This Row],[preço unitário]]*Tabela33[[#This Row],[Qtd]],"")</f>
        <v/>
      </c>
      <c r="F97" s="98"/>
      <c r="G97" s="98"/>
      <c r="H97" s="100" t="str">
        <f>IFERROR(VLOOKUP(Tabela34[[#This Row],[Produto]],produtos,5,0),"")</f>
        <v/>
      </c>
      <c r="I97" s="101" t="str">
        <f>IFERROR(Tabela34[[#This Row],[preço unitário]]*Tabela34[[#This Row],[Qtd]],"")</f>
        <v/>
      </c>
      <c r="M97" s="90"/>
    </row>
    <row r="98" spans="1:13" x14ac:dyDescent="0.3">
      <c r="A98" s="98"/>
      <c r="B98" s="99"/>
      <c r="C98" s="100" t="str">
        <f>IFERROR(VLOOKUP(Tabela33[[#This Row],[Produto]],produtos,3,0),"")</f>
        <v/>
      </c>
      <c r="D98" s="101" t="str">
        <f>IFERROR(Tabela33[[#This Row],[preço unitário]]*Tabela33[[#This Row],[Qtd]],"")</f>
        <v/>
      </c>
      <c r="F98" s="98"/>
      <c r="G98" s="98"/>
      <c r="H98" s="100" t="str">
        <f>IFERROR(VLOOKUP(Tabela34[[#This Row],[Produto]],produtos,5,0),"")</f>
        <v/>
      </c>
      <c r="I98" s="101" t="str">
        <f>IFERROR(Tabela34[[#This Row],[preço unitário]]*Tabela34[[#This Row],[Qtd]],"")</f>
        <v/>
      </c>
      <c r="M98" s="90"/>
    </row>
    <row r="99" spans="1:13" x14ac:dyDescent="0.3">
      <c r="A99" s="98"/>
      <c r="B99" s="99"/>
      <c r="C99" s="100" t="str">
        <f>IFERROR(VLOOKUP(Tabela33[[#This Row],[Produto]],produtos,3,0),"")</f>
        <v/>
      </c>
      <c r="D99" s="101" t="str">
        <f>IFERROR(Tabela33[[#This Row],[preço unitário]]*Tabela33[[#This Row],[Qtd]],"")</f>
        <v/>
      </c>
      <c r="F99" s="98"/>
      <c r="G99" s="98"/>
      <c r="H99" s="100" t="str">
        <f>IFERROR(VLOOKUP(Tabela34[[#This Row],[Produto]],produtos,5,0),"")</f>
        <v/>
      </c>
      <c r="I99" s="101" t="str">
        <f>IFERROR(Tabela34[[#This Row],[preço unitário]]*Tabela34[[#This Row],[Qtd]],"")</f>
        <v/>
      </c>
      <c r="M99" s="90"/>
    </row>
    <row r="100" spans="1:13" x14ac:dyDescent="0.3">
      <c r="A100" s="98"/>
      <c r="B100" s="99"/>
      <c r="C100" s="100" t="str">
        <f>IFERROR(VLOOKUP(Tabela33[[#This Row],[Produto]],produtos,3,0),"")</f>
        <v/>
      </c>
      <c r="D100" s="101" t="str">
        <f>IFERROR(Tabela33[[#This Row],[preço unitário]]*Tabela33[[#This Row],[Qtd]],"")</f>
        <v/>
      </c>
      <c r="F100" s="98"/>
      <c r="G100" s="98"/>
      <c r="H100" s="100" t="str">
        <f>IFERROR(VLOOKUP(Tabela34[[#This Row],[Produto]],produtos,5,0),"")</f>
        <v/>
      </c>
      <c r="I100" s="101" t="str">
        <f>IFERROR(Tabela34[[#This Row],[preço unitário]]*Tabela34[[#This Row],[Qtd]],"")</f>
        <v/>
      </c>
      <c r="M100" s="90"/>
    </row>
    <row r="101" spans="1:13" x14ac:dyDescent="0.3">
      <c r="A101" s="98"/>
      <c r="B101" s="99"/>
      <c r="C101" s="100" t="str">
        <f>IFERROR(VLOOKUP(Tabela33[[#This Row],[Produto]],produtos,3,0),"")</f>
        <v/>
      </c>
      <c r="D101" s="101" t="str">
        <f>IFERROR(Tabela33[[#This Row],[preço unitário]]*Tabela33[[#This Row],[Qtd]],"")</f>
        <v/>
      </c>
      <c r="F101" s="98"/>
      <c r="G101" s="98"/>
      <c r="H101" s="100" t="str">
        <f>IFERROR(VLOOKUP(Tabela34[[#This Row],[Produto]],produtos,5,0),"")</f>
        <v/>
      </c>
      <c r="I101" s="101" t="str">
        <f>IFERROR(Tabela34[[#This Row],[preço unitário]]*Tabela34[[#This Row],[Qtd]],"")</f>
        <v/>
      </c>
      <c r="M101" s="90"/>
    </row>
    <row r="102" spans="1:13" x14ac:dyDescent="0.3">
      <c r="A102" s="98"/>
      <c r="B102" s="99"/>
      <c r="C102" s="100" t="str">
        <f>IFERROR(VLOOKUP(Tabela33[[#This Row],[Produto]],produtos,3,0),"")</f>
        <v/>
      </c>
      <c r="D102" s="101" t="str">
        <f>IFERROR(Tabela33[[#This Row],[preço unitário]]*Tabela33[[#This Row],[Qtd]],"")</f>
        <v/>
      </c>
      <c r="F102" s="98"/>
      <c r="G102" s="98"/>
      <c r="H102" s="100" t="str">
        <f>IFERROR(VLOOKUP(Tabela34[[#This Row],[Produto]],produtos,5,0),"")</f>
        <v/>
      </c>
      <c r="I102" s="101" t="str">
        <f>IFERROR(Tabela34[[#This Row],[preço unitário]]*Tabela34[[#This Row],[Qtd]],"")</f>
        <v/>
      </c>
      <c r="M102" s="90"/>
    </row>
    <row r="103" spans="1:13" x14ac:dyDescent="0.3">
      <c r="A103" s="98"/>
      <c r="B103" s="99"/>
      <c r="C103" s="100" t="str">
        <f>IFERROR(VLOOKUP(Tabela33[[#This Row],[Produto]],produtos,3,0),"")</f>
        <v/>
      </c>
      <c r="D103" s="101" t="str">
        <f>IFERROR(Tabela33[[#This Row],[preço unitário]]*Tabela33[[#This Row],[Qtd]],"")</f>
        <v/>
      </c>
      <c r="F103" s="98"/>
      <c r="G103" s="98"/>
      <c r="H103" s="100" t="str">
        <f>IFERROR(VLOOKUP(Tabela34[[#This Row],[Produto]],produtos,5,0),"")</f>
        <v/>
      </c>
      <c r="I103" s="101" t="str">
        <f>IFERROR(Tabela34[[#This Row],[preço unitário]]*Tabela34[[#This Row],[Qtd]],"")</f>
        <v/>
      </c>
      <c r="M103" s="90"/>
    </row>
    <row r="104" spans="1:13" x14ac:dyDescent="0.3">
      <c r="A104" s="98"/>
      <c r="B104" s="99"/>
      <c r="C104" s="100" t="str">
        <f>IFERROR(VLOOKUP(Tabela33[[#This Row],[Produto]],produtos,3,0),"")</f>
        <v/>
      </c>
      <c r="D104" s="101" t="str">
        <f>IFERROR(Tabela33[[#This Row],[preço unitário]]*Tabela33[[#This Row],[Qtd]],"")</f>
        <v/>
      </c>
      <c r="F104" s="98"/>
      <c r="G104" s="98"/>
      <c r="H104" s="100" t="str">
        <f>IFERROR(VLOOKUP(Tabela34[[#This Row],[Produto]],produtos,5,0),"")</f>
        <v/>
      </c>
      <c r="I104" s="101" t="str">
        <f>IFERROR(Tabela34[[#This Row],[preço unitário]]*Tabela34[[#This Row],[Qtd]],"")</f>
        <v/>
      </c>
      <c r="M104" s="90"/>
    </row>
    <row r="105" spans="1:13" x14ac:dyDescent="0.3">
      <c r="A105" s="98"/>
      <c r="B105" s="99"/>
      <c r="C105" s="100" t="str">
        <f>IFERROR(VLOOKUP(Tabela33[[#This Row],[Produto]],produtos,3,0),"")</f>
        <v/>
      </c>
      <c r="D105" s="101" t="str">
        <f>IFERROR(Tabela33[[#This Row],[preço unitário]]*Tabela33[[#This Row],[Qtd]],"")</f>
        <v/>
      </c>
      <c r="F105" s="98"/>
      <c r="G105" s="98"/>
      <c r="H105" s="100" t="str">
        <f>IFERROR(VLOOKUP(Tabela34[[#This Row],[Produto]],produtos,5,0),"")</f>
        <v/>
      </c>
      <c r="I105" s="101" t="str">
        <f>IFERROR(Tabela34[[#This Row],[preço unitário]]*Tabela34[[#This Row],[Qtd]],"")</f>
        <v/>
      </c>
      <c r="M105" s="90"/>
    </row>
    <row r="106" spans="1:13" x14ac:dyDescent="0.3">
      <c r="A106" s="98"/>
      <c r="B106" s="99"/>
      <c r="C106" s="100" t="str">
        <f>IFERROR(VLOOKUP(Tabela33[[#This Row],[Produto]],produtos,3,0),"")</f>
        <v/>
      </c>
      <c r="D106" s="101" t="str">
        <f>IFERROR(Tabela33[[#This Row],[preço unitário]]*Tabela33[[#This Row],[Qtd]],"")</f>
        <v/>
      </c>
      <c r="F106" s="98"/>
      <c r="G106" s="98"/>
      <c r="H106" s="100" t="str">
        <f>IFERROR(VLOOKUP(Tabela34[[#This Row],[Produto]],produtos,5,0),"")</f>
        <v/>
      </c>
      <c r="I106" s="101" t="str">
        <f>IFERROR(Tabela34[[#This Row],[preço unitário]]*Tabela34[[#This Row],[Qtd]],"")</f>
        <v/>
      </c>
      <c r="M106" s="90"/>
    </row>
    <row r="107" spans="1:13" x14ac:dyDescent="0.3">
      <c r="A107" s="98"/>
      <c r="B107" s="99"/>
      <c r="C107" s="100" t="str">
        <f>IFERROR(VLOOKUP(Tabela33[[#This Row],[Produto]],produtos,3,0),"")</f>
        <v/>
      </c>
      <c r="D107" s="101" t="str">
        <f>IFERROR(Tabela33[[#This Row],[preço unitário]]*Tabela33[[#This Row],[Qtd]],"")</f>
        <v/>
      </c>
      <c r="F107" s="98"/>
      <c r="G107" s="98"/>
      <c r="H107" s="100" t="str">
        <f>IFERROR(VLOOKUP(Tabela34[[#This Row],[Produto]],produtos,5,0),"")</f>
        <v/>
      </c>
      <c r="I107" s="101" t="str">
        <f>IFERROR(Tabela34[[#This Row],[preço unitário]]*Tabela34[[#This Row],[Qtd]],"")</f>
        <v/>
      </c>
      <c r="M107" s="90"/>
    </row>
    <row r="108" spans="1:13" x14ac:dyDescent="0.3">
      <c r="A108" s="98"/>
      <c r="B108" s="99"/>
      <c r="C108" s="100" t="str">
        <f>IFERROR(VLOOKUP(Tabela33[[#This Row],[Produto]],produtos,3,0),"")</f>
        <v/>
      </c>
      <c r="D108" s="101" t="str">
        <f>IFERROR(Tabela33[[#This Row],[preço unitário]]*Tabela33[[#This Row],[Qtd]],"")</f>
        <v/>
      </c>
      <c r="F108" s="98"/>
      <c r="G108" s="98"/>
      <c r="H108" s="100" t="str">
        <f>IFERROR(VLOOKUP(Tabela34[[#This Row],[Produto]],produtos,5,0),"")</f>
        <v/>
      </c>
      <c r="I108" s="101" t="str">
        <f>IFERROR(Tabela34[[#This Row],[preço unitário]]*Tabela34[[#This Row],[Qtd]],"")</f>
        <v/>
      </c>
      <c r="M108" s="90"/>
    </row>
    <row r="109" spans="1:13" x14ac:dyDescent="0.3">
      <c r="A109" s="98"/>
      <c r="B109" s="99"/>
      <c r="C109" s="100" t="str">
        <f>IFERROR(VLOOKUP(Tabela33[[#This Row],[Produto]],produtos,3,0),"")</f>
        <v/>
      </c>
      <c r="D109" s="101" t="str">
        <f>IFERROR(Tabela33[[#This Row],[preço unitário]]*Tabela33[[#This Row],[Qtd]],"")</f>
        <v/>
      </c>
      <c r="F109" s="98"/>
      <c r="G109" s="98"/>
      <c r="H109" s="100" t="str">
        <f>IFERROR(VLOOKUP(Tabela34[[#This Row],[Produto]],produtos,5,0),"")</f>
        <v/>
      </c>
      <c r="I109" s="101" t="str">
        <f>IFERROR(Tabela34[[#This Row],[preço unitário]]*Tabela34[[#This Row],[Qtd]],"")</f>
        <v/>
      </c>
      <c r="M109" s="90"/>
    </row>
    <row r="110" spans="1:13" x14ac:dyDescent="0.3">
      <c r="A110" s="98"/>
      <c r="B110" s="99"/>
      <c r="C110" s="100" t="str">
        <f>IFERROR(VLOOKUP(Tabela33[[#This Row],[Produto]],produtos,3,0),"")</f>
        <v/>
      </c>
      <c r="D110" s="101" t="str">
        <f>IFERROR(Tabela33[[#This Row],[preço unitário]]*Tabela33[[#This Row],[Qtd]],"")</f>
        <v/>
      </c>
      <c r="F110" s="98"/>
      <c r="G110" s="98"/>
      <c r="H110" s="100" t="str">
        <f>IFERROR(VLOOKUP(Tabela34[[#This Row],[Produto]],produtos,5,0),"")</f>
        <v/>
      </c>
      <c r="I110" s="101" t="str">
        <f>IFERROR(Tabela34[[#This Row],[preço unitário]]*Tabela34[[#This Row],[Qtd]],"")</f>
        <v/>
      </c>
      <c r="M110" s="90"/>
    </row>
    <row r="111" spans="1:13" x14ac:dyDescent="0.3">
      <c r="A111" s="98"/>
      <c r="B111" s="99"/>
      <c r="C111" s="100" t="str">
        <f>IFERROR(VLOOKUP(Tabela33[[#This Row],[Produto]],produtos,3,0),"")</f>
        <v/>
      </c>
      <c r="D111" s="101" t="str">
        <f>IFERROR(Tabela33[[#This Row],[preço unitário]]*Tabela33[[#This Row],[Qtd]],"")</f>
        <v/>
      </c>
      <c r="F111" s="98"/>
      <c r="G111" s="98"/>
      <c r="H111" s="100" t="str">
        <f>IFERROR(VLOOKUP(Tabela34[[#This Row],[Produto]],produtos,5,0),"")</f>
        <v/>
      </c>
      <c r="I111" s="101" t="str">
        <f>IFERROR(Tabela34[[#This Row],[preço unitário]]*Tabela34[[#This Row],[Qtd]],"")</f>
        <v/>
      </c>
      <c r="M111" s="90"/>
    </row>
    <row r="112" spans="1:13" x14ac:dyDescent="0.3">
      <c r="A112" s="98"/>
      <c r="B112" s="99"/>
      <c r="C112" s="100" t="str">
        <f>IFERROR(VLOOKUP(Tabela33[[#This Row],[Produto]],produtos,3,0),"")</f>
        <v/>
      </c>
      <c r="D112" s="101" t="str">
        <f>IFERROR(Tabela33[[#This Row],[preço unitário]]*Tabela33[[#This Row],[Qtd]],"")</f>
        <v/>
      </c>
      <c r="F112" s="98"/>
      <c r="G112" s="98"/>
      <c r="H112" s="100" t="str">
        <f>IFERROR(VLOOKUP(Tabela34[[#This Row],[Produto]],produtos,5,0),"")</f>
        <v/>
      </c>
      <c r="I112" s="101" t="str">
        <f>IFERROR(Tabela34[[#This Row],[preço unitário]]*Tabela34[[#This Row],[Qtd]],"")</f>
        <v/>
      </c>
      <c r="M112" s="90"/>
    </row>
    <row r="113" spans="1:13" x14ac:dyDescent="0.3">
      <c r="A113" s="98"/>
      <c r="B113" s="99"/>
      <c r="C113" s="100" t="str">
        <f>IFERROR(VLOOKUP(Tabela33[[#This Row],[Produto]],produtos,3,0),"")</f>
        <v/>
      </c>
      <c r="D113" s="101" t="str">
        <f>IFERROR(Tabela33[[#This Row],[preço unitário]]*Tabela33[[#This Row],[Qtd]],"")</f>
        <v/>
      </c>
      <c r="F113" s="98"/>
      <c r="G113" s="98"/>
      <c r="H113" s="100" t="str">
        <f>IFERROR(VLOOKUP(Tabela34[[#This Row],[Produto]],produtos,5,0),"")</f>
        <v/>
      </c>
      <c r="I113" s="101" t="str">
        <f>IFERROR(Tabela34[[#This Row],[preço unitário]]*Tabela34[[#This Row],[Qtd]],"")</f>
        <v/>
      </c>
      <c r="M113" s="90"/>
    </row>
    <row r="114" spans="1:13" x14ac:dyDescent="0.3">
      <c r="A114" s="98"/>
      <c r="B114" s="99"/>
      <c r="C114" s="100" t="str">
        <f>IFERROR(VLOOKUP(Tabela33[[#This Row],[Produto]],produtos,3,0),"")</f>
        <v/>
      </c>
      <c r="D114" s="101" t="str">
        <f>IFERROR(Tabela33[[#This Row],[preço unitário]]*Tabela33[[#This Row],[Qtd]],"")</f>
        <v/>
      </c>
      <c r="F114" s="98"/>
      <c r="G114" s="98"/>
      <c r="H114" s="100" t="str">
        <f>IFERROR(VLOOKUP(Tabela34[[#This Row],[Produto]],produtos,5,0),"")</f>
        <v/>
      </c>
      <c r="I114" s="101" t="str">
        <f>IFERROR(Tabela34[[#This Row],[preço unitário]]*Tabela34[[#This Row],[Qtd]],"")</f>
        <v/>
      </c>
      <c r="M114" s="90"/>
    </row>
    <row r="115" spans="1:13" x14ac:dyDescent="0.3">
      <c r="A115" s="98"/>
      <c r="B115" s="99"/>
      <c r="C115" s="100" t="str">
        <f>IFERROR(VLOOKUP(Tabela33[[#This Row],[Produto]],produtos,3,0),"")</f>
        <v/>
      </c>
      <c r="D115" s="101" t="str">
        <f>IFERROR(Tabela33[[#This Row],[preço unitário]]*Tabela33[[#This Row],[Qtd]],"")</f>
        <v/>
      </c>
      <c r="F115" s="98"/>
      <c r="G115" s="98"/>
      <c r="H115" s="100" t="str">
        <f>IFERROR(VLOOKUP(Tabela34[[#This Row],[Produto]],produtos,5,0),"")</f>
        <v/>
      </c>
      <c r="I115" s="101" t="str">
        <f>IFERROR(Tabela34[[#This Row],[preço unitário]]*Tabela34[[#This Row],[Qtd]],"")</f>
        <v/>
      </c>
      <c r="M115" s="90"/>
    </row>
    <row r="116" spans="1:13" x14ac:dyDescent="0.3">
      <c r="A116" s="98"/>
      <c r="B116" s="99"/>
      <c r="C116" s="100" t="str">
        <f>IFERROR(VLOOKUP(Tabela33[[#This Row],[Produto]],produtos,3,0),"")</f>
        <v/>
      </c>
      <c r="D116" s="101" t="str">
        <f>IFERROR(Tabela33[[#This Row],[preço unitário]]*Tabela33[[#This Row],[Qtd]],"")</f>
        <v/>
      </c>
      <c r="F116" s="98"/>
      <c r="G116" s="98"/>
      <c r="H116" s="100" t="str">
        <f>IFERROR(VLOOKUP(Tabela34[[#This Row],[Produto]],produtos,5,0),"")</f>
        <v/>
      </c>
      <c r="I116" s="101" t="str">
        <f>IFERROR(Tabela34[[#This Row],[preço unitário]]*Tabela34[[#This Row],[Qtd]],"")</f>
        <v/>
      </c>
      <c r="M116" s="90"/>
    </row>
    <row r="117" spans="1:13" x14ac:dyDescent="0.3">
      <c r="A117" s="98"/>
      <c r="B117" s="99"/>
      <c r="C117" s="100" t="str">
        <f>IFERROR(VLOOKUP(Tabela33[[#This Row],[Produto]],produtos,3,0),"")</f>
        <v/>
      </c>
      <c r="D117" s="101" t="str">
        <f>IFERROR(Tabela33[[#This Row],[preço unitário]]*Tabela33[[#This Row],[Qtd]],"")</f>
        <v/>
      </c>
      <c r="F117" s="98"/>
      <c r="G117" s="98"/>
      <c r="H117" s="100" t="str">
        <f>IFERROR(VLOOKUP(Tabela34[[#This Row],[Produto]],produtos,5,0),"")</f>
        <v/>
      </c>
      <c r="I117" s="101" t="str">
        <f>IFERROR(Tabela34[[#This Row],[preço unitário]]*Tabela34[[#This Row],[Qtd]],"")</f>
        <v/>
      </c>
      <c r="M117" s="90"/>
    </row>
    <row r="118" spans="1:13" x14ac:dyDescent="0.3">
      <c r="A118" s="98"/>
      <c r="B118" s="99"/>
      <c r="C118" s="100" t="str">
        <f>IFERROR(VLOOKUP(Tabela33[[#This Row],[Produto]],produtos,3,0),"")</f>
        <v/>
      </c>
      <c r="D118" s="101" t="str">
        <f>IFERROR(Tabela33[[#This Row],[preço unitário]]*Tabela33[[#This Row],[Qtd]],"")</f>
        <v/>
      </c>
      <c r="F118" s="98"/>
      <c r="G118" s="98"/>
      <c r="H118" s="100" t="str">
        <f>IFERROR(VLOOKUP(Tabela34[[#This Row],[Produto]],produtos,5,0),"")</f>
        <v/>
      </c>
      <c r="I118" s="101" t="str">
        <f>IFERROR(Tabela34[[#This Row],[preço unitário]]*Tabela34[[#This Row],[Qtd]],"")</f>
        <v/>
      </c>
      <c r="M118" s="90"/>
    </row>
    <row r="119" spans="1:13" x14ac:dyDescent="0.3">
      <c r="A119" s="98"/>
      <c r="B119" s="99"/>
      <c r="C119" s="100" t="str">
        <f>IFERROR(VLOOKUP(Tabela33[[#This Row],[Produto]],produtos,3,0),"")</f>
        <v/>
      </c>
      <c r="D119" s="101" t="str">
        <f>IFERROR(Tabela33[[#This Row],[preço unitário]]*Tabela33[[#This Row],[Qtd]],"")</f>
        <v/>
      </c>
      <c r="F119" s="98"/>
      <c r="G119" s="98"/>
      <c r="H119" s="100" t="str">
        <f>IFERROR(VLOOKUP(Tabela34[[#This Row],[Produto]],produtos,5,0),"")</f>
        <v/>
      </c>
      <c r="I119" s="101" t="str">
        <f>IFERROR(Tabela34[[#This Row],[preço unitário]]*Tabela34[[#This Row],[Qtd]],"")</f>
        <v/>
      </c>
      <c r="M119" s="90"/>
    </row>
    <row r="120" spans="1:13" x14ac:dyDescent="0.3">
      <c r="A120" s="98"/>
      <c r="B120" s="99"/>
      <c r="C120" s="100" t="str">
        <f>IFERROR(VLOOKUP(Tabela33[[#This Row],[Produto]],produtos,3,0),"")</f>
        <v/>
      </c>
      <c r="D120" s="101" t="str">
        <f>IFERROR(Tabela33[[#This Row],[preço unitário]]*Tabela33[[#This Row],[Qtd]],"")</f>
        <v/>
      </c>
      <c r="F120" s="98"/>
      <c r="G120" s="98"/>
      <c r="H120" s="100" t="str">
        <f>IFERROR(VLOOKUP(Tabela34[[#This Row],[Produto]],produtos,5,0),"")</f>
        <v/>
      </c>
      <c r="I120" s="101" t="str">
        <f>IFERROR(Tabela34[[#This Row],[preço unitário]]*Tabela34[[#This Row],[Qtd]],"")</f>
        <v/>
      </c>
      <c r="M120" s="90"/>
    </row>
    <row r="121" spans="1:13" x14ac:dyDescent="0.3">
      <c r="A121" s="98"/>
      <c r="B121" s="99"/>
      <c r="C121" s="100" t="str">
        <f>IFERROR(VLOOKUP(Tabela33[[#This Row],[Produto]],produtos,3,0),"")</f>
        <v/>
      </c>
      <c r="D121" s="101" t="str">
        <f>IFERROR(Tabela33[[#This Row],[preço unitário]]*Tabela33[[#This Row],[Qtd]],"")</f>
        <v/>
      </c>
      <c r="F121" s="98"/>
      <c r="G121" s="98"/>
      <c r="H121" s="100" t="str">
        <f>IFERROR(VLOOKUP(Tabela34[[#This Row],[Produto]],produtos,5,0),"")</f>
        <v/>
      </c>
      <c r="I121" s="101" t="str">
        <f>IFERROR(Tabela34[[#This Row],[preço unitário]]*Tabela34[[#This Row],[Qtd]],"")</f>
        <v/>
      </c>
      <c r="M121" s="90"/>
    </row>
    <row r="122" spans="1:13" x14ac:dyDescent="0.3">
      <c r="A122" s="98"/>
      <c r="B122" s="99"/>
      <c r="C122" s="100" t="str">
        <f>IFERROR(VLOOKUP(Tabela33[[#This Row],[Produto]],produtos,3,0),"")</f>
        <v/>
      </c>
      <c r="D122" s="101" t="str">
        <f>IFERROR(Tabela33[[#This Row],[preço unitário]]*Tabela33[[#This Row],[Qtd]],"")</f>
        <v/>
      </c>
      <c r="F122" s="98"/>
      <c r="G122" s="98"/>
      <c r="H122" s="100" t="str">
        <f>IFERROR(VLOOKUP(Tabela34[[#This Row],[Produto]],produtos,5,0),"")</f>
        <v/>
      </c>
      <c r="I122" s="101" t="str">
        <f>IFERROR(Tabela34[[#This Row],[preço unitário]]*Tabela34[[#This Row],[Qtd]],"")</f>
        <v/>
      </c>
      <c r="M122" s="90"/>
    </row>
    <row r="123" spans="1:13" x14ac:dyDescent="0.3">
      <c r="A123" s="98"/>
      <c r="B123" s="99"/>
      <c r="C123" s="100" t="str">
        <f>IFERROR(VLOOKUP(Tabela33[[#This Row],[Produto]],produtos,3,0),"")</f>
        <v/>
      </c>
      <c r="D123" s="101" t="str">
        <f>IFERROR(Tabela33[[#This Row],[preço unitário]]*Tabela33[[#This Row],[Qtd]],"")</f>
        <v/>
      </c>
      <c r="F123" s="98"/>
      <c r="G123" s="98"/>
      <c r="H123" s="100" t="str">
        <f>IFERROR(VLOOKUP(Tabela34[[#This Row],[Produto]],produtos,5,0),"")</f>
        <v/>
      </c>
      <c r="I123" s="101" t="str">
        <f>IFERROR(Tabela34[[#This Row],[preço unitário]]*Tabela34[[#This Row],[Qtd]],"")</f>
        <v/>
      </c>
      <c r="M123" s="90"/>
    </row>
    <row r="124" spans="1:13" x14ac:dyDescent="0.3">
      <c r="A124" s="98"/>
      <c r="B124" s="99"/>
      <c r="C124" s="100" t="str">
        <f>IFERROR(VLOOKUP(Tabela33[[#This Row],[Produto]],produtos,3,0),"")</f>
        <v/>
      </c>
      <c r="D124" s="101" t="str">
        <f>IFERROR(Tabela33[[#This Row],[preço unitário]]*Tabela33[[#This Row],[Qtd]],"")</f>
        <v/>
      </c>
      <c r="F124" s="98"/>
      <c r="G124" s="98"/>
      <c r="H124" s="100" t="str">
        <f>IFERROR(VLOOKUP(Tabela34[[#This Row],[Produto]],produtos,5,0),"")</f>
        <v/>
      </c>
      <c r="I124" s="101" t="str">
        <f>IFERROR(Tabela34[[#This Row],[preço unitário]]*Tabela34[[#This Row],[Qtd]],"")</f>
        <v/>
      </c>
      <c r="M124" s="90"/>
    </row>
    <row r="125" spans="1:13" x14ac:dyDescent="0.3">
      <c r="A125" s="98"/>
      <c r="B125" s="99"/>
      <c r="C125" s="100" t="str">
        <f>IFERROR(VLOOKUP(Tabela33[[#This Row],[Produto]],produtos,3,0),"")</f>
        <v/>
      </c>
      <c r="D125" s="101" t="str">
        <f>IFERROR(Tabela33[[#This Row],[preço unitário]]*Tabela33[[#This Row],[Qtd]],"")</f>
        <v/>
      </c>
      <c r="F125" s="98"/>
      <c r="G125" s="98"/>
      <c r="H125" s="100" t="str">
        <f>IFERROR(VLOOKUP(Tabela34[[#This Row],[Produto]],produtos,5,0),"")</f>
        <v/>
      </c>
      <c r="I125" s="101" t="str">
        <f>IFERROR(Tabela34[[#This Row],[preço unitário]]*Tabela34[[#This Row],[Qtd]],"")</f>
        <v/>
      </c>
      <c r="M125" s="90"/>
    </row>
    <row r="126" spans="1:13" x14ac:dyDescent="0.3">
      <c r="A126" s="98"/>
      <c r="B126" s="99"/>
      <c r="C126" s="100" t="str">
        <f>IFERROR(VLOOKUP(Tabela33[[#This Row],[Produto]],produtos,3,0),"")</f>
        <v/>
      </c>
      <c r="D126" s="101" t="str">
        <f>IFERROR(Tabela33[[#This Row],[preço unitário]]*Tabela33[[#This Row],[Qtd]],"")</f>
        <v/>
      </c>
      <c r="F126" s="98"/>
      <c r="G126" s="98"/>
      <c r="H126" s="100" t="str">
        <f>IFERROR(VLOOKUP(Tabela34[[#This Row],[Produto]],produtos,5,0),"")</f>
        <v/>
      </c>
      <c r="I126" s="101" t="str">
        <f>IFERROR(Tabela34[[#This Row],[preço unitário]]*Tabela34[[#This Row],[Qtd]],"")</f>
        <v/>
      </c>
      <c r="M126" s="90"/>
    </row>
    <row r="127" spans="1:13" x14ac:dyDescent="0.3">
      <c r="A127" s="98"/>
      <c r="B127" s="99"/>
      <c r="C127" s="100" t="str">
        <f>IFERROR(VLOOKUP(Tabela33[[#This Row],[Produto]],produtos,3,0),"")</f>
        <v/>
      </c>
      <c r="D127" s="101" t="str">
        <f>IFERROR(Tabela33[[#This Row],[preço unitário]]*Tabela33[[#This Row],[Qtd]],"")</f>
        <v/>
      </c>
      <c r="F127" s="98"/>
      <c r="G127" s="98"/>
      <c r="H127" s="100" t="str">
        <f>IFERROR(VLOOKUP(Tabela34[[#This Row],[Produto]],produtos,5,0),"")</f>
        <v/>
      </c>
      <c r="I127" s="101" t="str">
        <f>IFERROR(Tabela34[[#This Row],[preço unitário]]*Tabela34[[#This Row],[Qtd]],"")</f>
        <v/>
      </c>
      <c r="M127" s="90"/>
    </row>
    <row r="128" spans="1:13" x14ac:dyDescent="0.3">
      <c r="A128" s="98"/>
      <c r="B128" s="99"/>
      <c r="C128" s="100" t="str">
        <f>IFERROR(VLOOKUP(Tabela33[[#This Row],[Produto]],produtos,3,0),"")</f>
        <v/>
      </c>
      <c r="D128" s="101" t="str">
        <f>IFERROR(Tabela33[[#This Row],[preço unitário]]*Tabela33[[#This Row],[Qtd]],"")</f>
        <v/>
      </c>
      <c r="F128" s="98"/>
      <c r="G128" s="98"/>
      <c r="H128" s="100" t="str">
        <f>IFERROR(VLOOKUP(Tabela34[[#This Row],[Produto]],produtos,5,0),"")</f>
        <v/>
      </c>
      <c r="I128" s="101" t="str">
        <f>IFERROR(Tabela34[[#This Row],[preço unitário]]*Tabela34[[#This Row],[Qtd]],"")</f>
        <v/>
      </c>
      <c r="M128" s="90"/>
    </row>
    <row r="129" spans="1:13" x14ac:dyDescent="0.3">
      <c r="A129" s="98"/>
      <c r="B129" s="99"/>
      <c r="C129" s="100" t="str">
        <f>IFERROR(VLOOKUP(Tabela33[[#This Row],[Produto]],produtos,3,0),"")</f>
        <v/>
      </c>
      <c r="D129" s="101" t="str">
        <f>IFERROR(Tabela33[[#This Row],[preço unitário]]*Tabela33[[#This Row],[Qtd]],"")</f>
        <v/>
      </c>
      <c r="F129" s="98"/>
      <c r="G129" s="98"/>
      <c r="H129" s="100" t="str">
        <f>IFERROR(VLOOKUP(Tabela34[[#This Row],[Produto]],produtos,5,0),"")</f>
        <v/>
      </c>
      <c r="I129" s="101" t="str">
        <f>IFERROR(Tabela34[[#This Row],[preço unitário]]*Tabela34[[#This Row],[Qtd]],"")</f>
        <v/>
      </c>
      <c r="M129" s="90"/>
    </row>
    <row r="130" spans="1:13" x14ac:dyDescent="0.3">
      <c r="A130" s="98"/>
      <c r="B130" s="99"/>
      <c r="C130" s="100" t="str">
        <f>IFERROR(VLOOKUP(Tabela33[[#This Row],[Produto]],produtos,3,0),"")</f>
        <v/>
      </c>
      <c r="D130" s="101" t="str">
        <f>IFERROR(Tabela33[[#This Row],[preço unitário]]*Tabela33[[#This Row],[Qtd]],"")</f>
        <v/>
      </c>
      <c r="F130" s="98"/>
      <c r="G130" s="98"/>
      <c r="H130" s="100" t="str">
        <f>IFERROR(VLOOKUP(Tabela34[[#This Row],[Produto]],produtos,5,0),"")</f>
        <v/>
      </c>
      <c r="I130" s="101" t="str">
        <f>IFERROR(Tabela34[[#This Row],[preço unitário]]*Tabela34[[#This Row],[Qtd]],"")</f>
        <v/>
      </c>
      <c r="M130" s="90"/>
    </row>
    <row r="131" spans="1:13" x14ac:dyDescent="0.3">
      <c r="A131" s="98"/>
      <c r="B131" s="99"/>
      <c r="C131" s="100" t="str">
        <f>IFERROR(VLOOKUP(Tabela33[[#This Row],[Produto]],produtos,3,0),"")</f>
        <v/>
      </c>
      <c r="D131" s="101" t="str">
        <f>IFERROR(Tabela33[[#This Row],[preço unitário]]*Tabela33[[#This Row],[Qtd]],"")</f>
        <v/>
      </c>
      <c r="F131" s="98"/>
      <c r="G131" s="98"/>
      <c r="H131" s="100" t="str">
        <f>IFERROR(VLOOKUP(Tabela34[[#This Row],[Produto]],produtos,5,0),"")</f>
        <v/>
      </c>
      <c r="I131" s="101" t="str">
        <f>IFERROR(Tabela34[[#This Row],[preço unitário]]*Tabela34[[#This Row],[Qtd]],"")</f>
        <v/>
      </c>
      <c r="M131" s="90"/>
    </row>
    <row r="132" spans="1:13" x14ac:dyDescent="0.3">
      <c r="A132" s="98"/>
      <c r="B132" s="99"/>
      <c r="C132" s="100" t="str">
        <f>IFERROR(VLOOKUP(Tabela33[[#This Row],[Produto]],produtos,3,0),"")</f>
        <v/>
      </c>
      <c r="D132" s="101" t="str">
        <f>IFERROR(Tabela33[[#This Row],[preço unitário]]*Tabela33[[#This Row],[Qtd]],"")</f>
        <v/>
      </c>
      <c r="F132" s="98"/>
      <c r="G132" s="98"/>
      <c r="H132" s="100" t="str">
        <f>IFERROR(VLOOKUP(Tabela34[[#This Row],[Produto]],produtos,5,0),"")</f>
        <v/>
      </c>
      <c r="I132" s="101" t="str">
        <f>IFERROR(Tabela34[[#This Row],[preço unitário]]*Tabela34[[#This Row],[Qtd]],"")</f>
        <v/>
      </c>
      <c r="M132" s="90"/>
    </row>
    <row r="133" spans="1:13" x14ac:dyDescent="0.3">
      <c r="A133" s="98"/>
      <c r="B133" s="99"/>
      <c r="C133" s="100" t="str">
        <f>IFERROR(VLOOKUP(Tabela33[[#This Row],[Produto]],produtos,3,0),"")</f>
        <v/>
      </c>
      <c r="D133" s="101" t="str">
        <f>IFERROR(Tabela33[[#This Row],[preço unitário]]*Tabela33[[#This Row],[Qtd]],"")</f>
        <v/>
      </c>
      <c r="F133" s="98"/>
      <c r="G133" s="98"/>
      <c r="H133" s="100" t="str">
        <f>IFERROR(VLOOKUP(Tabela34[[#This Row],[Produto]],produtos,5,0),"")</f>
        <v/>
      </c>
      <c r="I133" s="101" t="str">
        <f>IFERROR(Tabela34[[#This Row],[preço unitário]]*Tabela34[[#This Row],[Qtd]],"")</f>
        <v/>
      </c>
      <c r="M133" s="90"/>
    </row>
    <row r="134" spans="1:13" x14ac:dyDescent="0.3">
      <c r="A134" s="98"/>
      <c r="B134" s="99"/>
      <c r="C134" s="100" t="str">
        <f>IFERROR(VLOOKUP(Tabela33[[#This Row],[Produto]],produtos,3,0),"")</f>
        <v/>
      </c>
      <c r="D134" s="101" t="str">
        <f>IFERROR(Tabela33[[#This Row],[preço unitário]]*Tabela33[[#This Row],[Qtd]],"")</f>
        <v/>
      </c>
      <c r="F134" s="98"/>
      <c r="G134" s="98"/>
      <c r="H134" s="100" t="str">
        <f>IFERROR(VLOOKUP(Tabela34[[#This Row],[Produto]],produtos,5,0),"")</f>
        <v/>
      </c>
      <c r="I134" s="101" t="str">
        <f>IFERROR(Tabela34[[#This Row],[preço unitário]]*Tabela34[[#This Row],[Qtd]],"")</f>
        <v/>
      </c>
      <c r="M134" s="90"/>
    </row>
    <row r="135" spans="1:13" x14ac:dyDescent="0.3">
      <c r="A135" s="98"/>
      <c r="B135" s="99"/>
      <c r="C135" s="100" t="str">
        <f>IFERROR(VLOOKUP(Tabela33[[#This Row],[Produto]],produtos,3,0),"")</f>
        <v/>
      </c>
      <c r="D135" s="101" t="str">
        <f>IFERROR(Tabela33[[#This Row],[preço unitário]]*Tabela33[[#This Row],[Qtd]],"")</f>
        <v/>
      </c>
      <c r="F135" s="98"/>
      <c r="G135" s="98"/>
      <c r="H135" s="100" t="str">
        <f>IFERROR(VLOOKUP(Tabela34[[#This Row],[Produto]],produtos,5,0),"")</f>
        <v/>
      </c>
      <c r="I135" s="101" t="str">
        <f>IFERROR(Tabela34[[#This Row],[preço unitário]]*Tabela34[[#This Row],[Qtd]],"")</f>
        <v/>
      </c>
      <c r="M135" s="90"/>
    </row>
    <row r="136" spans="1:13" x14ac:dyDescent="0.3">
      <c r="A136" s="98"/>
      <c r="B136" s="99"/>
      <c r="C136" s="100" t="str">
        <f>IFERROR(VLOOKUP(Tabela33[[#This Row],[Produto]],produtos,3,0),"")</f>
        <v/>
      </c>
      <c r="D136" s="101" t="str">
        <f>IFERROR(Tabela33[[#This Row],[preço unitário]]*Tabela33[[#This Row],[Qtd]],"")</f>
        <v/>
      </c>
      <c r="F136" s="98"/>
      <c r="G136" s="98"/>
      <c r="H136" s="100" t="str">
        <f>IFERROR(VLOOKUP(Tabela34[[#This Row],[Produto]],produtos,5,0),"")</f>
        <v/>
      </c>
      <c r="I136" s="101" t="str">
        <f>IFERROR(Tabela34[[#This Row],[preço unitário]]*Tabela34[[#This Row],[Qtd]],"")</f>
        <v/>
      </c>
      <c r="M136" s="90"/>
    </row>
    <row r="137" spans="1:13" x14ac:dyDescent="0.3">
      <c r="A137" s="98"/>
      <c r="B137" s="99"/>
      <c r="C137" s="100" t="str">
        <f>IFERROR(VLOOKUP(Tabela33[[#This Row],[Produto]],produtos,3,0),"")</f>
        <v/>
      </c>
      <c r="D137" s="101" t="str">
        <f>IFERROR(Tabela33[[#This Row],[preço unitário]]*Tabela33[[#This Row],[Qtd]],"")</f>
        <v/>
      </c>
      <c r="F137" s="98"/>
      <c r="G137" s="98"/>
      <c r="H137" s="100" t="str">
        <f>IFERROR(VLOOKUP(Tabela34[[#This Row],[Produto]],produtos,5,0),"")</f>
        <v/>
      </c>
      <c r="I137" s="101" t="str">
        <f>IFERROR(Tabela34[[#This Row],[preço unitário]]*Tabela34[[#This Row],[Qtd]],"")</f>
        <v/>
      </c>
      <c r="M137" s="90"/>
    </row>
    <row r="138" spans="1:13" x14ac:dyDescent="0.3">
      <c r="A138" s="98"/>
      <c r="B138" s="99"/>
      <c r="C138" s="100" t="str">
        <f>IFERROR(VLOOKUP(Tabela33[[#This Row],[Produto]],produtos,3,0),"")</f>
        <v/>
      </c>
      <c r="D138" s="101" t="str">
        <f>IFERROR(Tabela33[[#This Row],[preço unitário]]*Tabela33[[#This Row],[Qtd]],"")</f>
        <v/>
      </c>
      <c r="F138" s="98"/>
      <c r="G138" s="98"/>
      <c r="H138" s="100" t="str">
        <f>IFERROR(VLOOKUP(Tabela34[[#This Row],[Produto]],produtos,5,0),"")</f>
        <v/>
      </c>
      <c r="I138" s="101" t="str">
        <f>IFERROR(Tabela34[[#This Row],[preço unitário]]*Tabela34[[#This Row],[Qtd]],"")</f>
        <v/>
      </c>
      <c r="M138" s="90"/>
    </row>
    <row r="139" spans="1:13" x14ac:dyDescent="0.3">
      <c r="A139" s="98"/>
      <c r="B139" s="99"/>
      <c r="C139" s="100" t="str">
        <f>IFERROR(VLOOKUP(Tabela33[[#This Row],[Produto]],produtos,3,0),"")</f>
        <v/>
      </c>
      <c r="D139" s="101" t="str">
        <f>IFERROR(Tabela33[[#This Row],[preço unitário]]*Tabela33[[#This Row],[Qtd]],"")</f>
        <v/>
      </c>
      <c r="F139" s="98"/>
      <c r="G139" s="98"/>
      <c r="H139" s="100" t="str">
        <f>IFERROR(VLOOKUP(Tabela34[[#This Row],[Produto]],produtos,5,0),"")</f>
        <v/>
      </c>
      <c r="I139" s="101" t="str">
        <f>IFERROR(Tabela34[[#This Row],[preço unitário]]*Tabela34[[#This Row],[Qtd]],"")</f>
        <v/>
      </c>
      <c r="M139" s="90"/>
    </row>
    <row r="140" spans="1:13" x14ac:dyDescent="0.3">
      <c r="A140" s="98"/>
      <c r="B140" s="99"/>
      <c r="C140" s="100" t="str">
        <f>IFERROR(VLOOKUP(Tabela33[[#This Row],[Produto]],produtos,3,0),"")</f>
        <v/>
      </c>
      <c r="D140" s="101" t="str">
        <f>IFERROR(Tabela33[[#This Row],[preço unitário]]*Tabela33[[#This Row],[Qtd]],"")</f>
        <v/>
      </c>
      <c r="F140" s="98"/>
      <c r="G140" s="98"/>
      <c r="H140" s="100" t="str">
        <f>IFERROR(VLOOKUP(Tabela34[[#This Row],[Produto]],produtos,5,0),"")</f>
        <v/>
      </c>
      <c r="I140" s="101" t="str">
        <f>IFERROR(Tabela34[[#This Row],[preço unitário]]*Tabela34[[#This Row],[Qtd]],"")</f>
        <v/>
      </c>
      <c r="M140" s="90"/>
    </row>
    <row r="141" spans="1:13" x14ac:dyDescent="0.3">
      <c r="A141" s="98"/>
      <c r="B141" s="99"/>
      <c r="C141" s="100" t="str">
        <f>IFERROR(VLOOKUP(Tabela33[[#This Row],[Produto]],produtos,3,0),"")</f>
        <v/>
      </c>
      <c r="D141" s="101" t="str">
        <f>IFERROR(Tabela33[[#This Row],[preço unitário]]*Tabela33[[#This Row],[Qtd]],"")</f>
        <v/>
      </c>
      <c r="F141" s="98"/>
      <c r="G141" s="98"/>
      <c r="H141" s="100" t="str">
        <f>IFERROR(VLOOKUP(Tabela34[[#This Row],[Produto]],produtos,5,0),"")</f>
        <v/>
      </c>
      <c r="I141" s="101" t="str">
        <f>IFERROR(Tabela34[[#This Row],[preço unitário]]*Tabela34[[#This Row],[Qtd]],"")</f>
        <v/>
      </c>
      <c r="M141" s="90"/>
    </row>
    <row r="142" spans="1:13" x14ac:dyDescent="0.3">
      <c r="A142" s="98"/>
      <c r="B142" s="99"/>
      <c r="C142" s="100" t="str">
        <f>IFERROR(VLOOKUP(Tabela33[[#This Row],[Produto]],produtos,3,0),"")</f>
        <v/>
      </c>
      <c r="D142" s="101" t="str">
        <f>IFERROR(Tabela33[[#This Row],[preço unitário]]*Tabela33[[#This Row],[Qtd]],"")</f>
        <v/>
      </c>
      <c r="F142" s="98"/>
      <c r="G142" s="98"/>
      <c r="H142" s="100" t="str">
        <f>IFERROR(VLOOKUP(Tabela34[[#This Row],[Produto]],produtos,5,0),"")</f>
        <v/>
      </c>
      <c r="I142" s="101" t="str">
        <f>IFERROR(Tabela34[[#This Row],[preço unitário]]*Tabela34[[#This Row],[Qtd]],"")</f>
        <v/>
      </c>
      <c r="M142" s="90"/>
    </row>
    <row r="143" spans="1:13" x14ac:dyDescent="0.3">
      <c r="A143" s="98"/>
      <c r="B143" s="99"/>
      <c r="C143" s="100" t="str">
        <f>IFERROR(VLOOKUP(Tabela33[[#This Row],[Produto]],produtos,3,0),"")</f>
        <v/>
      </c>
      <c r="D143" s="101" t="str">
        <f>IFERROR(Tabela33[[#This Row],[preço unitário]]*Tabela33[[#This Row],[Qtd]],"")</f>
        <v/>
      </c>
      <c r="F143" s="98"/>
      <c r="G143" s="98"/>
      <c r="H143" s="100" t="str">
        <f>IFERROR(VLOOKUP(Tabela34[[#This Row],[Produto]],produtos,5,0),"")</f>
        <v/>
      </c>
      <c r="I143" s="101" t="str">
        <f>IFERROR(Tabela34[[#This Row],[preço unitário]]*Tabela34[[#This Row],[Qtd]],"")</f>
        <v/>
      </c>
      <c r="M143" s="90"/>
    </row>
    <row r="144" spans="1:13" x14ac:dyDescent="0.3">
      <c r="A144" s="98"/>
      <c r="B144" s="99"/>
      <c r="C144" s="100" t="str">
        <f>IFERROR(VLOOKUP(Tabela33[[#This Row],[Produto]],produtos,3,0),"")</f>
        <v/>
      </c>
      <c r="D144" s="101" t="str">
        <f>IFERROR(Tabela33[[#This Row],[preço unitário]]*Tabela33[[#This Row],[Qtd]],"")</f>
        <v/>
      </c>
      <c r="F144" s="98"/>
      <c r="G144" s="98"/>
      <c r="H144" s="100" t="str">
        <f>IFERROR(VLOOKUP(Tabela34[[#This Row],[Produto]],produtos,5,0),"")</f>
        <v/>
      </c>
      <c r="I144" s="101" t="str">
        <f>IFERROR(Tabela34[[#This Row],[preço unitário]]*Tabela34[[#This Row],[Qtd]],"")</f>
        <v/>
      </c>
      <c r="M144" s="90"/>
    </row>
    <row r="145" spans="1:13" x14ac:dyDescent="0.3">
      <c r="A145" s="98"/>
      <c r="B145" s="99"/>
      <c r="C145" s="100" t="str">
        <f>IFERROR(VLOOKUP(Tabela33[[#This Row],[Produto]],produtos,3,0),"")</f>
        <v/>
      </c>
      <c r="D145" s="101" t="str">
        <f>IFERROR(Tabela33[[#This Row],[preço unitário]]*Tabela33[[#This Row],[Qtd]],"")</f>
        <v/>
      </c>
      <c r="F145" s="98"/>
      <c r="G145" s="98"/>
      <c r="H145" s="100" t="str">
        <f>IFERROR(VLOOKUP(Tabela34[[#This Row],[Produto]],produtos,5,0),"")</f>
        <v/>
      </c>
      <c r="I145" s="101" t="str">
        <f>IFERROR(Tabela34[[#This Row],[preço unitário]]*Tabela34[[#This Row],[Qtd]],"")</f>
        <v/>
      </c>
      <c r="M145" s="90"/>
    </row>
    <row r="146" spans="1:13" x14ac:dyDescent="0.3">
      <c r="A146" s="98"/>
      <c r="B146" s="99"/>
      <c r="C146" s="100" t="str">
        <f>IFERROR(VLOOKUP(Tabela33[[#This Row],[Produto]],produtos,3,0),"")</f>
        <v/>
      </c>
      <c r="D146" s="101" t="str">
        <f>IFERROR(Tabela33[[#This Row],[preço unitário]]*Tabela33[[#This Row],[Qtd]],"")</f>
        <v/>
      </c>
      <c r="F146" s="98"/>
      <c r="G146" s="98"/>
      <c r="H146" s="100" t="str">
        <f>IFERROR(VLOOKUP(Tabela34[[#This Row],[Produto]],produtos,5,0),"")</f>
        <v/>
      </c>
      <c r="I146" s="101" t="str">
        <f>IFERROR(Tabela34[[#This Row],[preço unitário]]*Tabela34[[#This Row],[Qtd]],"")</f>
        <v/>
      </c>
      <c r="M146" s="90"/>
    </row>
    <row r="147" spans="1:13" x14ac:dyDescent="0.3">
      <c r="A147" s="98"/>
      <c r="B147" s="99"/>
      <c r="C147" s="100" t="str">
        <f>IFERROR(VLOOKUP(Tabela33[[#This Row],[Produto]],produtos,3,0),"")</f>
        <v/>
      </c>
      <c r="D147" s="101" t="str">
        <f>IFERROR(Tabela33[[#This Row],[preço unitário]]*Tabela33[[#This Row],[Qtd]],"")</f>
        <v/>
      </c>
      <c r="F147" s="98"/>
      <c r="G147" s="98"/>
      <c r="H147" s="100" t="str">
        <f>IFERROR(VLOOKUP(Tabela34[[#This Row],[Produto]],produtos,5,0),"")</f>
        <v/>
      </c>
      <c r="I147" s="101" t="str">
        <f>IFERROR(Tabela34[[#This Row],[preço unitário]]*Tabela34[[#This Row],[Qtd]],"")</f>
        <v/>
      </c>
      <c r="M147" s="90"/>
    </row>
    <row r="148" spans="1:13" x14ac:dyDescent="0.3">
      <c r="A148" s="98"/>
      <c r="B148" s="99"/>
      <c r="C148" s="100" t="str">
        <f>IFERROR(VLOOKUP(Tabela33[[#This Row],[Produto]],produtos,3,0),"")</f>
        <v/>
      </c>
      <c r="D148" s="101" t="str">
        <f>IFERROR(Tabela33[[#This Row],[preço unitário]]*Tabela33[[#This Row],[Qtd]],"")</f>
        <v/>
      </c>
      <c r="F148" s="98"/>
      <c r="G148" s="98"/>
      <c r="H148" s="100" t="str">
        <f>IFERROR(VLOOKUP(Tabela34[[#This Row],[Produto]],produtos,5,0),"")</f>
        <v/>
      </c>
      <c r="I148" s="101" t="str">
        <f>IFERROR(Tabela34[[#This Row],[preço unitário]]*Tabela34[[#This Row],[Qtd]],"")</f>
        <v/>
      </c>
      <c r="M148" s="90"/>
    </row>
    <row r="149" spans="1:13" x14ac:dyDescent="0.3">
      <c r="A149" s="98"/>
      <c r="B149" s="99"/>
      <c r="C149" s="100" t="str">
        <f>IFERROR(VLOOKUP(Tabela33[[#This Row],[Produto]],produtos,3,0),"")</f>
        <v/>
      </c>
      <c r="D149" s="101" t="str">
        <f>IFERROR(Tabela33[[#This Row],[preço unitário]]*Tabela33[[#This Row],[Qtd]],"")</f>
        <v/>
      </c>
      <c r="F149" s="98"/>
      <c r="G149" s="98"/>
      <c r="H149" s="100" t="str">
        <f>IFERROR(VLOOKUP(Tabela34[[#This Row],[Produto]],produtos,5,0),"")</f>
        <v/>
      </c>
      <c r="I149" s="101" t="str">
        <f>IFERROR(Tabela34[[#This Row],[preço unitário]]*Tabela34[[#This Row],[Qtd]],"")</f>
        <v/>
      </c>
      <c r="M149" s="90"/>
    </row>
    <row r="150" spans="1:13" x14ac:dyDescent="0.3">
      <c r="A150" s="98"/>
      <c r="B150" s="99"/>
      <c r="C150" s="100" t="str">
        <f>IFERROR(VLOOKUP(Tabela33[[#This Row],[Produto]],produtos,3,0),"")</f>
        <v/>
      </c>
      <c r="D150" s="101" t="str">
        <f>IFERROR(Tabela33[[#This Row],[preço unitário]]*Tabela33[[#This Row],[Qtd]],"")</f>
        <v/>
      </c>
      <c r="F150" s="98"/>
      <c r="G150" s="98"/>
      <c r="H150" s="100" t="str">
        <f>IFERROR(VLOOKUP(Tabela34[[#This Row],[Produto]],produtos,5,0),"")</f>
        <v/>
      </c>
      <c r="I150" s="101" t="str">
        <f>IFERROR(Tabela34[[#This Row],[preço unitário]]*Tabela34[[#This Row],[Qtd]],"")</f>
        <v/>
      </c>
      <c r="M150" s="90"/>
    </row>
    <row r="151" spans="1:13" x14ac:dyDescent="0.3">
      <c r="A151" s="98"/>
      <c r="B151" s="99"/>
      <c r="C151" s="100" t="str">
        <f>IFERROR(VLOOKUP(Tabela33[[#This Row],[Produto]],produtos,3,0),"")</f>
        <v/>
      </c>
      <c r="D151" s="101" t="str">
        <f>IFERROR(Tabela33[[#This Row],[preço unitário]]*Tabela33[[#This Row],[Qtd]],"")</f>
        <v/>
      </c>
      <c r="F151" s="98"/>
      <c r="G151" s="98"/>
      <c r="H151" s="100" t="str">
        <f>IFERROR(VLOOKUP(Tabela34[[#This Row],[Produto]],produtos,5,0),"")</f>
        <v/>
      </c>
      <c r="I151" s="101" t="str">
        <f>IFERROR(Tabela34[[#This Row],[preço unitário]]*Tabela34[[#This Row],[Qtd]],"")</f>
        <v/>
      </c>
      <c r="M151" s="90"/>
    </row>
    <row r="152" spans="1:13" x14ac:dyDescent="0.3">
      <c r="A152" s="98"/>
      <c r="B152" s="99"/>
      <c r="C152" s="100" t="str">
        <f>IFERROR(VLOOKUP(Tabela33[[#This Row],[Produto]],produtos,3,0),"")</f>
        <v/>
      </c>
      <c r="D152" s="101" t="str">
        <f>IFERROR(Tabela33[[#This Row],[preço unitário]]*Tabela33[[#This Row],[Qtd]],"")</f>
        <v/>
      </c>
      <c r="F152" s="98"/>
      <c r="G152" s="98"/>
      <c r="H152" s="100" t="str">
        <f>IFERROR(VLOOKUP(Tabela34[[#This Row],[Produto]],produtos,5,0),"")</f>
        <v/>
      </c>
      <c r="I152" s="101" t="str">
        <f>IFERROR(Tabela34[[#This Row],[preço unitário]]*Tabela34[[#This Row],[Qtd]],"")</f>
        <v/>
      </c>
      <c r="M152" s="90"/>
    </row>
    <row r="153" spans="1:13" x14ac:dyDescent="0.3">
      <c r="A153" s="98"/>
      <c r="B153" s="99"/>
      <c r="C153" s="100" t="str">
        <f>IFERROR(VLOOKUP(Tabela33[[#This Row],[Produto]],produtos,3,0),"")</f>
        <v/>
      </c>
      <c r="D153" s="101" t="str">
        <f>IFERROR(Tabela33[[#This Row],[preço unitário]]*Tabela33[[#This Row],[Qtd]],"")</f>
        <v/>
      </c>
      <c r="F153" s="98"/>
      <c r="G153" s="98"/>
      <c r="H153" s="100" t="str">
        <f>IFERROR(VLOOKUP(Tabela34[[#This Row],[Produto]],produtos,5,0),"")</f>
        <v/>
      </c>
      <c r="I153" s="101" t="str">
        <f>IFERROR(Tabela34[[#This Row],[preço unitário]]*Tabela34[[#This Row],[Qtd]],"")</f>
        <v/>
      </c>
      <c r="M153" s="90"/>
    </row>
    <row r="154" spans="1:13" x14ac:dyDescent="0.3">
      <c r="A154" s="98"/>
      <c r="B154" s="99"/>
      <c r="C154" s="100" t="str">
        <f>IFERROR(VLOOKUP(Tabela33[[#This Row],[Produto]],produtos,3,0),"")</f>
        <v/>
      </c>
      <c r="D154" s="101" t="str">
        <f>IFERROR(Tabela33[[#This Row],[preço unitário]]*Tabela33[[#This Row],[Qtd]],"")</f>
        <v/>
      </c>
      <c r="F154" s="98"/>
      <c r="G154" s="98"/>
      <c r="H154" s="100" t="str">
        <f>IFERROR(VLOOKUP(Tabela34[[#This Row],[Produto]],produtos,5,0),"")</f>
        <v/>
      </c>
      <c r="I154" s="101" t="str">
        <f>IFERROR(Tabela34[[#This Row],[preço unitário]]*Tabela34[[#This Row],[Qtd]],"")</f>
        <v/>
      </c>
      <c r="M154" s="90"/>
    </row>
    <row r="155" spans="1:13" x14ac:dyDescent="0.3">
      <c r="A155" s="98"/>
      <c r="B155" s="99"/>
      <c r="C155" s="100" t="str">
        <f>IFERROR(VLOOKUP(Tabela33[[#This Row],[Produto]],produtos,3,0),"")</f>
        <v/>
      </c>
      <c r="D155" s="101" t="str">
        <f>IFERROR(Tabela33[[#This Row],[preço unitário]]*Tabela33[[#This Row],[Qtd]],"")</f>
        <v/>
      </c>
      <c r="F155" s="98"/>
      <c r="G155" s="98"/>
      <c r="H155" s="100" t="str">
        <f>IFERROR(VLOOKUP(Tabela34[[#This Row],[Produto]],produtos,5,0),"")</f>
        <v/>
      </c>
      <c r="I155" s="101" t="str">
        <f>IFERROR(Tabela34[[#This Row],[preço unitário]]*Tabela34[[#This Row],[Qtd]],"")</f>
        <v/>
      </c>
      <c r="M155" s="90"/>
    </row>
    <row r="156" spans="1:13" x14ac:dyDescent="0.3">
      <c r="A156" s="98"/>
      <c r="B156" s="99"/>
      <c r="C156" s="100" t="str">
        <f>IFERROR(VLOOKUP(Tabela33[[#This Row],[Produto]],produtos,3,0),"")</f>
        <v/>
      </c>
      <c r="D156" s="101" t="str">
        <f>IFERROR(Tabela33[[#This Row],[preço unitário]]*Tabela33[[#This Row],[Qtd]],"")</f>
        <v/>
      </c>
      <c r="F156" s="98"/>
      <c r="G156" s="98"/>
      <c r="H156" s="100" t="str">
        <f>IFERROR(VLOOKUP(Tabela34[[#This Row],[Produto]],produtos,5,0),"")</f>
        <v/>
      </c>
      <c r="I156" s="101" t="str">
        <f>IFERROR(Tabela34[[#This Row],[preço unitário]]*Tabela34[[#This Row],[Qtd]],"")</f>
        <v/>
      </c>
      <c r="M156" s="90"/>
    </row>
    <row r="157" spans="1:13" x14ac:dyDescent="0.3">
      <c r="A157" s="98"/>
      <c r="B157" s="99"/>
      <c r="C157" s="100" t="str">
        <f>IFERROR(VLOOKUP(Tabela33[[#This Row],[Produto]],produtos,3,0),"")</f>
        <v/>
      </c>
      <c r="D157" s="101" t="str">
        <f>IFERROR(Tabela33[[#This Row],[preço unitário]]*Tabela33[[#This Row],[Qtd]],"")</f>
        <v/>
      </c>
      <c r="F157" s="98"/>
      <c r="G157" s="98"/>
      <c r="H157" s="100" t="str">
        <f>IFERROR(VLOOKUP(Tabela34[[#This Row],[Produto]],produtos,5,0),"")</f>
        <v/>
      </c>
      <c r="I157" s="101" t="str">
        <f>IFERROR(Tabela34[[#This Row],[preço unitário]]*Tabela34[[#This Row],[Qtd]],"")</f>
        <v/>
      </c>
      <c r="M157" s="90"/>
    </row>
    <row r="158" spans="1:13" x14ac:dyDescent="0.3">
      <c r="A158" s="98"/>
      <c r="B158" s="99"/>
      <c r="C158" s="100" t="str">
        <f>IFERROR(VLOOKUP(Tabela33[[#This Row],[Produto]],produtos,3,0),"")</f>
        <v/>
      </c>
      <c r="D158" s="101" t="str">
        <f>IFERROR(Tabela33[[#This Row],[preço unitário]]*Tabela33[[#This Row],[Qtd]],"")</f>
        <v/>
      </c>
      <c r="F158" s="98"/>
      <c r="G158" s="98"/>
      <c r="H158" s="100" t="str">
        <f>IFERROR(VLOOKUP(Tabela34[[#This Row],[Produto]],produtos,5,0),"")</f>
        <v/>
      </c>
      <c r="I158" s="101" t="str">
        <f>IFERROR(Tabela34[[#This Row],[preço unitário]]*Tabela34[[#This Row],[Qtd]],"")</f>
        <v/>
      </c>
      <c r="M158" s="90"/>
    </row>
    <row r="159" spans="1:13" x14ac:dyDescent="0.3">
      <c r="A159" s="98"/>
      <c r="B159" s="99"/>
      <c r="C159" s="100" t="str">
        <f>IFERROR(VLOOKUP(Tabela33[[#This Row],[Produto]],produtos,3,0),"")</f>
        <v/>
      </c>
      <c r="D159" s="101" t="str">
        <f>IFERROR(Tabela33[[#This Row],[preço unitário]]*Tabela33[[#This Row],[Qtd]],"")</f>
        <v/>
      </c>
      <c r="F159" s="98"/>
      <c r="G159" s="98"/>
      <c r="H159" s="100" t="str">
        <f>IFERROR(VLOOKUP(Tabela34[[#This Row],[Produto]],produtos,5,0),"")</f>
        <v/>
      </c>
      <c r="I159" s="101" t="str">
        <f>IFERROR(Tabela34[[#This Row],[preço unitário]]*Tabela34[[#This Row],[Qtd]],"")</f>
        <v/>
      </c>
      <c r="M159" s="90"/>
    </row>
    <row r="160" spans="1:13" x14ac:dyDescent="0.3">
      <c r="A160" s="98"/>
      <c r="B160" s="99"/>
      <c r="C160" s="100" t="str">
        <f>IFERROR(VLOOKUP(Tabela33[[#This Row],[Produto]],produtos,3,0),"")</f>
        <v/>
      </c>
      <c r="D160" s="101" t="str">
        <f>IFERROR(Tabela33[[#This Row],[preço unitário]]*Tabela33[[#This Row],[Qtd]],"")</f>
        <v/>
      </c>
      <c r="F160" s="98"/>
      <c r="G160" s="98"/>
      <c r="H160" s="100" t="str">
        <f>IFERROR(VLOOKUP(Tabela34[[#This Row],[Produto]],produtos,5,0),"")</f>
        <v/>
      </c>
      <c r="I160" s="101" t="str">
        <f>IFERROR(Tabela34[[#This Row],[preço unitário]]*Tabela34[[#This Row],[Qtd]],"")</f>
        <v/>
      </c>
      <c r="M160" s="90"/>
    </row>
    <row r="161" spans="1:13" x14ac:dyDescent="0.3">
      <c r="A161" s="98"/>
      <c r="B161" s="99"/>
      <c r="C161" s="100" t="str">
        <f>IFERROR(VLOOKUP(Tabela33[[#This Row],[Produto]],produtos,3,0),"")</f>
        <v/>
      </c>
      <c r="D161" s="101" t="str">
        <f>IFERROR(Tabela33[[#This Row],[preço unitário]]*Tabela33[[#This Row],[Qtd]],"")</f>
        <v/>
      </c>
      <c r="F161" s="98"/>
      <c r="G161" s="98"/>
      <c r="H161" s="100" t="str">
        <f>IFERROR(VLOOKUP(Tabela34[[#This Row],[Produto]],produtos,5,0),"")</f>
        <v/>
      </c>
      <c r="I161" s="101" t="str">
        <f>IFERROR(Tabela34[[#This Row],[preço unitário]]*Tabela34[[#This Row],[Qtd]],"")</f>
        <v/>
      </c>
      <c r="M161" s="90"/>
    </row>
    <row r="162" spans="1:13" x14ac:dyDescent="0.3">
      <c r="A162" s="98"/>
      <c r="B162" s="99"/>
      <c r="C162" s="100" t="str">
        <f>IFERROR(VLOOKUP(Tabela33[[#This Row],[Produto]],produtos,3,0),"")</f>
        <v/>
      </c>
      <c r="D162" s="101" t="str">
        <f>IFERROR(Tabela33[[#This Row],[preço unitário]]*Tabela33[[#This Row],[Qtd]],"")</f>
        <v/>
      </c>
      <c r="F162" s="98"/>
      <c r="G162" s="98"/>
      <c r="H162" s="100" t="str">
        <f>IFERROR(VLOOKUP(Tabela34[[#This Row],[Produto]],produtos,5,0),"")</f>
        <v/>
      </c>
      <c r="I162" s="101" t="str">
        <f>IFERROR(Tabela34[[#This Row],[preço unitário]]*Tabela34[[#This Row],[Qtd]],"")</f>
        <v/>
      </c>
      <c r="M162" s="90"/>
    </row>
    <row r="163" spans="1:13" x14ac:dyDescent="0.3">
      <c r="A163" s="98"/>
      <c r="B163" s="99"/>
      <c r="C163" s="100" t="str">
        <f>IFERROR(VLOOKUP(Tabela33[[#This Row],[Produto]],produtos,3,0),"")</f>
        <v/>
      </c>
      <c r="D163" s="101" t="str">
        <f>IFERROR(Tabela33[[#This Row],[preço unitário]]*Tabela33[[#This Row],[Qtd]],"")</f>
        <v/>
      </c>
      <c r="F163" s="98"/>
      <c r="G163" s="98"/>
      <c r="H163" s="100" t="str">
        <f>IFERROR(VLOOKUP(Tabela34[[#This Row],[Produto]],produtos,5,0),"")</f>
        <v/>
      </c>
      <c r="I163" s="101" t="str">
        <f>IFERROR(Tabela34[[#This Row],[preço unitário]]*Tabela34[[#This Row],[Qtd]],"")</f>
        <v/>
      </c>
      <c r="M163" s="90"/>
    </row>
    <row r="164" spans="1:13" x14ac:dyDescent="0.3">
      <c r="A164" s="98"/>
      <c r="B164" s="99"/>
      <c r="C164" s="100" t="str">
        <f>IFERROR(VLOOKUP(Tabela33[[#This Row],[Produto]],produtos,3,0),"")</f>
        <v/>
      </c>
      <c r="D164" s="101" t="str">
        <f>IFERROR(Tabela33[[#This Row],[preço unitário]]*Tabela33[[#This Row],[Qtd]],"")</f>
        <v/>
      </c>
      <c r="F164" s="98"/>
      <c r="G164" s="98"/>
      <c r="H164" s="100" t="str">
        <f>IFERROR(VLOOKUP(Tabela34[[#This Row],[Produto]],produtos,5,0),"")</f>
        <v/>
      </c>
      <c r="I164" s="101" t="str">
        <f>IFERROR(Tabela34[[#This Row],[preço unitário]]*Tabela34[[#This Row],[Qtd]],"")</f>
        <v/>
      </c>
      <c r="M164" s="90"/>
    </row>
    <row r="165" spans="1:13" x14ac:dyDescent="0.3">
      <c r="A165" s="98"/>
      <c r="B165" s="99"/>
      <c r="C165" s="100" t="str">
        <f>IFERROR(VLOOKUP(Tabela33[[#This Row],[Produto]],produtos,3,0),"")</f>
        <v/>
      </c>
      <c r="D165" s="101" t="str">
        <f>IFERROR(Tabela33[[#This Row],[preço unitário]]*Tabela33[[#This Row],[Qtd]],"")</f>
        <v/>
      </c>
      <c r="F165" s="98"/>
      <c r="G165" s="98"/>
      <c r="H165" s="100" t="str">
        <f>IFERROR(VLOOKUP(Tabela34[[#This Row],[Produto]],produtos,5,0),"")</f>
        <v/>
      </c>
      <c r="I165" s="101" t="str">
        <f>IFERROR(Tabela34[[#This Row],[preço unitário]]*Tabela34[[#This Row],[Qtd]],"")</f>
        <v/>
      </c>
      <c r="M165" s="90"/>
    </row>
    <row r="166" spans="1:13" x14ac:dyDescent="0.3">
      <c r="A166" s="98"/>
      <c r="B166" s="99"/>
      <c r="C166" s="100" t="str">
        <f>IFERROR(VLOOKUP(Tabela33[[#This Row],[Produto]],produtos,3,0),"")</f>
        <v/>
      </c>
      <c r="D166" s="101" t="str">
        <f>IFERROR(Tabela33[[#This Row],[preço unitário]]*Tabela33[[#This Row],[Qtd]],"")</f>
        <v/>
      </c>
      <c r="F166" s="98"/>
      <c r="G166" s="98"/>
      <c r="H166" s="100" t="str">
        <f>IFERROR(VLOOKUP(Tabela34[[#This Row],[Produto]],produtos,5,0),"")</f>
        <v/>
      </c>
      <c r="I166" s="101" t="str">
        <f>IFERROR(Tabela34[[#This Row],[preço unitário]]*Tabela34[[#This Row],[Qtd]],"")</f>
        <v/>
      </c>
      <c r="M166" s="90"/>
    </row>
    <row r="167" spans="1:13" x14ac:dyDescent="0.3">
      <c r="A167" s="98"/>
      <c r="B167" s="99"/>
      <c r="C167" s="100" t="str">
        <f>IFERROR(VLOOKUP(Tabela33[[#This Row],[Produto]],produtos,3,0),"")</f>
        <v/>
      </c>
      <c r="D167" s="101" t="str">
        <f>IFERROR(Tabela33[[#This Row],[preço unitário]]*Tabela33[[#This Row],[Qtd]],"")</f>
        <v/>
      </c>
      <c r="F167" s="98"/>
      <c r="G167" s="98"/>
      <c r="H167" s="100" t="str">
        <f>IFERROR(VLOOKUP(Tabela34[[#This Row],[Produto]],produtos,5,0),"")</f>
        <v/>
      </c>
      <c r="I167" s="101" t="str">
        <f>IFERROR(Tabela34[[#This Row],[preço unitário]]*Tabela34[[#This Row],[Qtd]],"")</f>
        <v/>
      </c>
      <c r="M167" s="90"/>
    </row>
    <row r="168" spans="1:13" x14ac:dyDescent="0.3">
      <c r="A168" s="98"/>
      <c r="B168" s="99"/>
      <c r="C168" s="100" t="str">
        <f>IFERROR(VLOOKUP(Tabela33[[#This Row],[Produto]],produtos,3,0),"")</f>
        <v/>
      </c>
      <c r="D168" s="101" t="str">
        <f>IFERROR(Tabela33[[#This Row],[preço unitário]]*Tabela33[[#This Row],[Qtd]],"")</f>
        <v/>
      </c>
      <c r="F168" s="98"/>
      <c r="G168" s="98"/>
      <c r="H168" s="100" t="str">
        <f>IFERROR(VLOOKUP(Tabela34[[#This Row],[Produto]],produtos,5,0),"")</f>
        <v/>
      </c>
      <c r="I168" s="101" t="str">
        <f>IFERROR(Tabela34[[#This Row],[preço unitário]]*Tabela34[[#This Row],[Qtd]],"")</f>
        <v/>
      </c>
      <c r="M168" s="90"/>
    </row>
    <row r="169" spans="1:13" x14ac:dyDescent="0.3">
      <c r="A169" s="98"/>
      <c r="B169" s="99"/>
      <c r="C169" s="100" t="str">
        <f>IFERROR(VLOOKUP(Tabela33[[#This Row],[Produto]],produtos,3,0),"")</f>
        <v/>
      </c>
      <c r="D169" s="101" t="str">
        <f>IFERROR(Tabela33[[#This Row],[preço unitário]]*Tabela33[[#This Row],[Qtd]],"")</f>
        <v/>
      </c>
      <c r="F169" s="98"/>
      <c r="G169" s="98"/>
      <c r="H169" s="100" t="str">
        <f>IFERROR(VLOOKUP(Tabela34[[#This Row],[Produto]],produtos,5,0),"")</f>
        <v/>
      </c>
      <c r="I169" s="101" t="str">
        <f>IFERROR(Tabela34[[#This Row],[preço unitário]]*Tabela34[[#This Row],[Qtd]],"")</f>
        <v/>
      </c>
      <c r="M169" s="90"/>
    </row>
    <row r="170" spans="1:13" x14ac:dyDescent="0.3">
      <c r="A170" s="98"/>
      <c r="B170" s="99"/>
      <c r="C170" s="100" t="str">
        <f>IFERROR(VLOOKUP(Tabela33[[#This Row],[Produto]],produtos,3,0),"")</f>
        <v/>
      </c>
      <c r="D170" s="101" t="str">
        <f>IFERROR(Tabela33[[#This Row],[preço unitário]]*Tabela33[[#This Row],[Qtd]],"")</f>
        <v/>
      </c>
      <c r="F170" s="98"/>
      <c r="G170" s="98"/>
      <c r="H170" s="100" t="str">
        <f>IFERROR(VLOOKUP(Tabela34[[#This Row],[Produto]],produtos,5,0),"")</f>
        <v/>
      </c>
      <c r="I170" s="101" t="str">
        <f>IFERROR(Tabela34[[#This Row],[preço unitário]]*Tabela34[[#This Row],[Qtd]],"")</f>
        <v/>
      </c>
      <c r="M170" s="90"/>
    </row>
    <row r="171" spans="1:13" x14ac:dyDescent="0.3">
      <c r="A171" s="98"/>
      <c r="B171" s="99"/>
      <c r="C171" s="100" t="str">
        <f>IFERROR(VLOOKUP(Tabela33[[#This Row],[Produto]],produtos,3,0),"")</f>
        <v/>
      </c>
      <c r="D171" s="101" t="str">
        <f>IFERROR(Tabela33[[#This Row],[preço unitário]]*Tabela33[[#This Row],[Qtd]],"")</f>
        <v/>
      </c>
      <c r="F171" s="98"/>
      <c r="G171" s="98"/>
      <c r="H171" s="100" t="str">
        <f>IFERROR(VLOOKUP(Tabela34[[#This Row],[Produto]],produtos,5,0),"")</f>
        <v/>
      </c>
      <c r="I171" s="101" t="str">
        <f>IFERROR(Tabela34[[#This Row],[preço unitário]]*Tabela34[[#This Row],[Qtd]],"")</f>
        <v/>
      </c>
      <c r="M171" s="90"/>
    </row>
    <row r="172" spans="1:13" x14ac:dyDescent="0.3">
      <c r="A172" s="98"/>
      <c r="B172" s="99"/>
      <c r="C172" s="100" t="str">
        <f>IFERROR(VLOOKUP(Tabela33[[#This Row],[Produto]],produtos,3,0),"")</f>
        <v/>
      </c>
      <c r="D172" s="101" t="str">
        <f>IFERROR(Tabela33[[#This Row],[preço unitário]]*Tabela33[[#This Row],[Qtd]],"")</f>
        <v/>
      </c>
      <c r="F172" s="98"/>
      <c r="G172" s="98"/>
      <c r="H172" s="100" t="str">
        <f>IFERROR(VLOOKUP(Tabela34[[#This Row],[Produto]],produtos,5,0),"")</f>
        <v/>
      </c>
      <c r="I172" s="101" t="str">
        <f>IFERROR(Tabela34[[#This Row],[preço unitário]]*Tabela34[[#This Row],[Qtd]],"")</f>
        <v/>
      </c>
      <c r="M172" s="90"/>
    </row>
    <row r="173" spans="1:13" x14ac:dyDescent="0.3">
      <c r="A173" s="98"/>
      <c r="B173" s="99"/>
      <c r="C173" s="100" t="str">
        <f>IFERROR(VLOOKUP(Tabela33[[#This Row],[Produto]],produtos,3,0),"")</f>
        <v/>
      </c>
      <c r="D173" s="101" t="str">
        <f>IFERROR(Tabela33[[#This Row],[preço unitário]]*Tabela33[[#This Row],[Qtd]],"")</f>
        <v/>
      </c>
      <c r="F173" s="98"/>
      <c r="G173" s="98"/>
      <c r="H173" s="100" t="str">
        <f>IFERROR(VLOOKUP(Tabela34[[#This Row],[Produto]],produtos,5,0),"")</f>
        <v/>
      </c>
      <c r="I173" s="101" t="str">
        <f>IFERROR(Tabela34[[#This Row],[preço unitário]]*Tabela34[[#This Row],[Qtd]],"")</f>
        <v/>
      </c>
      <c r="M173" s="90"/>
    </row>
    <row r="174" spans="1:13" x14ac:dyDescent="0.3">
      <c r="A174" s="98"/>
      <c r="B174" s="99"/>
      <c r="C174" s="100" t="str">
        <f>IFERROR(VLOOKUP(Tabela33[[#This Row],[Produto]],produtos,3,0),"")</f>
        <v/>
      </c>
      <c r="D174" s="101" t="str">
        <f>IFERROR(Tabela33[[#This Row],[preço unitário]]*Tabela33[[#This Row],[Qtd]],"")</f>
        <v/>
      </c>
      <c r="F174" s="98"/>
      <c r="G174" s="98"/>
      <c r="H174" s="100" t="str">
        <f>IFERROR(VLOOKUP(Tabela34[[#This Row],[Produto]],produtos,5,0),"")</f>
        <v/>
      </c>
      <c r="I174" s="101" t="str">
        <f>IFERROR(Tabela34[[#This Row],[preço unitário]]*Tabela34[[#This Row],[Qtd]],"")</f>
        <v/>
      </c>
      <c r="M174" s="90"/>
    </row>
    <row r="175" spans="1:13" x14ac:dyDescent="0.3">
      <c r="A175" s="98"/>
      <c r="B175" s="99"/>
      <c r="C175" s="100" t="str">
        <f>IFERROR(VLOOKUP(Tabela33[[#This Row],[Produto]],produtos,3,0),"")</f>
        <v/>
      </c>
      <c r="D175" s="101" t="str">
        <f>IFERROR(Tabela33[[#This Row],[preço unitário]]*Tabela33[[#This Row],[Qtd]],"")</f>
        <v/>
      </c>
      <c r="F175" s="98"/>
      <c r="G175" s="98"/>
      <c r="H175" s="100" t="str">
        <f>IFERROR(VLOOKUP(Tabela34[[#This Row],[Produto]],produtos,5,0),"")</f>
        <v/>
      </c>
      <c r="I175" s="101" t="str">
        <f>IFERROR(Tabela34[[#This Row],[preço unitário]]*Tabela34[[#This Row],[Qtd]],"")</f>
        <v/>
      </c>
      <c r="M175" s="90"/>
    </row>
    <row r="176" spans="1:13" x14ac:dyDescent="0.3">
      <c r="A176" s="98"/>
      <c r="B176" s="99"/>
      <c r="C176" s="100" t="str">
        <f>IFERROR(VLOOKUP(Tabela33[[#This Row],[Produto]],produtos,3,0),"")</f>
        <v/>
      </c>
      <c r="D176" s="101" t="str">
        <f>IFERROR(Tabela33[[#This Row],[preço unitário]]*Tabela33[[#This Row],[Qtd]],"")</f>
        <v/>
      </c>
      <c r="F176" s="98"/>
      <c r="G176" s="98"/>
      <c r="H176" s="100" t="str">
        <f>IFERROR(VLOOKUP(Tabela34[[#This Row],[Produto]],produtos,5,0),"")</f>
        <v/>
      </c>
      <c r="I176" s="101" t="str">
        <f>IFERROR(Tabela34[[#This Row],[preço unitário]]*Tabela34[[#This Row],[Qtd]],"")</f>
        <v/>
      </c>
      <c r="M176" s="90"/>
    </row>
    <row r="177" spans="1:13" x14ac:dyDescent="0.3">
      <c r="A177" s="98"/>
      <c r="B177" s="99"/>
      <c r="C177" s="100" t="str">
        <f>IFERROR(VLOOKUP(Tabela33[[#This Row],[Produto]],produtos,3,0),"")</f>
        <v/>
      </c>
      <c r="D177" s="101" t="str">
        <f>IFERROR(Tabela33[[#This Row],[preço unitário]]*Tabela33[[#This Row],[Qtd]],"")</f>
        <v/>
      </c>
      <c r="F177" s="98"/>
      <c r="G177" s="98"/>
      <c r="H177" s="100" t="str">
        <f>IFERROR(VLOOKUP(Tabela34[[#This Row],[Produto]],produtos,5,0),"")</f>
        <v/>
      </c>
      <c r="I177" s="101" t="str">
        <f>IFERROR(Tabela34[[#This Row],[preço unitário]]*Tabela34[[#This Row],[Qtd]],"")</f>
        <v/>
      </c>
      <c r="M177" s="90"/>
    </row>
    <row r="178" spans="1:13" x14ac:dyDescent="0.3">
      <c r="A178" s="98"/>
      <c r="B178" s="99"/>
      <c r="C178" s="100" t="str">
        <f>IFERROR(VLOOKUP(Tabela33[[#This Row],[Produto]],produtos,3,0),"")</f>
        <v/>
      </c>
      <c r="D178" s="101" t="str">
        <f>IFERROR(Tabela33[[#This Row],[preço unitário]]*Tabela33[[#This Row],[Qtd]],"")</f>
        <v/>
      </c>
      <c r="F178" s="98"/>
      <c r="G178" s="98"/>
      <c r="H178" s="100" t="str">
        <f>IFERROR(VLOOKUP(Tabela34[[#This Row],[Produto]],produtos,5,0),"")</f>
        <v/>
      </c>
      <c r="I178" s="101" t="str">
        <f>IFERROR(Tabela34[[#This Row],[preço unitário]]*Tabela34[[#This Row],[Qtd]],"")</f>
        <v/>
      </c>
      <c r="M178" s="90"/>
    </row>
    <row r="179" spans="1:13" x14ac:dyDescent="0.3">
      <c r="A179" s="98"/>
      <c r="B179" s="99"/>
      <c r="C179" s="100" t="str">
        <f>IFERROR(VLOOKUP(Tabela33[[#This Row],[Produto]],produtos,3,0),"")</f>
        <v/>
      </c>
      <c r="D179" s="101" t="str">
        <f>IFERROR(Tabela33[[#This Row],[preço unitário]]*Tabela33[[#This Row],[Qtd]],"")</f>
        <v/>
      </c>
      <c r="F179" s="98"/>
      <c r="G179" s="98"/>
      <c r="H179" s="100" t="str">
        <f>IFERROR(VLOOKUP(Tabela34[[#This Row],[Produto]],produtos,5,0),"")</f>
        <v/>
      </c>
      <c r="I179" s="101" t="str">
        <f>IFERROR(Tabela34[[#This Row],[preço unitário]]*Tabela34[[#This Row],[Qtd]],"")</f>
        <v/>
      </c>
      <c r="M179" s="90"/>
    </row>
    <row r="180" spans="1:13" x14ac:dyDescent="0.3">
      <c r="A180" s="98"/>
      <c r="B180" s="99"/>
      <c r="C180" s="100" t="str">
        <f>IFERROR(VLOOKUP(Tabela33[[#This Row],[Produto]],produtos,3,0),"")</f>
        <v/>
      </c>
      <c r="D180" s="101" t="str">
        <f>IFERROR(Tabela33[[#This Row],[preço unitário]]*Tabela33[[#This Row],[Qtd]],"")</f>
        <v/>
      </c>
      <c r="F180" s="98"/>
      <c r="G180" s="98"/>
      <c r="H180" s="100" t="str">
        <f>IFERROR(VLOOKUP(Tabela34[[#This Row],[Produto]],produtos,5,0),"")</f>
        <v/>
      </c>
      <c r="I180" s="101" t="str">
        <f>IFERROR(Tabela34[[#This Row],[preço unitário]]*Tabela34[[#This Row],[Qtd]],"")</f>
        <v/>
      </c>
      <c r="M180" s="90"/>
    </row>
    <row r="181" spans="1:13" x14ac:dyDescent="0.3">
      <c r="A181" s="98"/>
      <c r="B181" s="99"/>
      <c r="C181" s="100" t="str">
        <f>IFERROR(VLOOKUP(Tabela33[[#This Row],[Produto]],produtos,3,0),"")</f>
        <v/>
      </c>
      <c r="D181" s="101" t="str">
        <f>IFERROR(Tabela33[[#This Row],[preço unitário]]*Tabela33[[#This Row],[Qtd]],"")</f>
        <v/>
      </c>
      <c r="F181" s="98"/>
      <c r="G181" s="98"/>
      <c r="H181" s="100" t="str">
        <f>IFERROR(VLOOKUP(Tabela34[[#This Row],[Produto]],produtos,5,0),"")</f>
        <v/>
      </c>
      <c r="I181" s="101" t="str">
        <f>IFERROR(Tabela34[[#This Row],[preço unitário]]*Tabela34[[#This Row],[Qtd]],"")</f>
        <v/>
      </c>
      <c r="M181" s="90"/>
    </row>
    <row r="182" spans="1:13" x14ac:dyDescent="0.3">
      <c r="A182" s="98"/>
      <c r="B182" s="99"/>
      <c r="C182" s="100" t="str">
        <f>IFERROR(VLOOKUP(Tabela33[[#This Row],[Produto]],produtos,3,0),"")</f>
        <v/>
      </c>
      <c r="D182" s="101" t="str">
        <f>IFERROR(Tabela33[[#This Row],[preço unitário]]*Tabela33[[#This Row],[Qtd]],"")</f>
        <v/>
      </c>
      <c r="F182" s="98"/>
      <c r="G182" s="98"/>
      <c r="H182" s="100" t="str">
        <f>IFERROR(VLOOKUP(Tabela34[[#This Row],[Produto]],produtos,5,0),"")</f>
        <v/>
      </c>
      <c r="I182" s="101" t="str">
        <f>IFERROR(Tabela34[[#This Row],[preço unitário]]*Tabela34[[#This Row],[Qtd]],"")</f>
        <v/>
      </c>
      <c r="M182" s="90"/>
    </row>
    <row r="183" spans="1:13" x14ac:dyDescent="0.3">
      <c r="A183" s="98"/>
      <c r="B183" s="99"/>
      <c r="C183" s="100" t="str">
        <f>IFERROR(VLOOKUP(Tabela33[[#This Row],[Produto]],produtos,3,0),"")</f>
        <v/>
      </c>
      <c r="D183" s="101" t="str">
        <f>IFERROR(Tabela33[[#This Row],[preço unitário]]*Tabela33[[#This Row],[Qtd]],"")</f>
        <v/>
      </c>
      <c r="F183" s="98"/>
      <c r="G183" s="98"/>
      <c r="H183" s="100" t="str">
        <f>IFERROR(VLOOKUP(Tabela34[[#This Row],[Produto]],produtos,5,0),"")</f>
        <v/>
      </c>
      <c r="I183" s="101" t="str">
        <f>IFERROR(Tabela34[[#This Row],[preço unitário]]*Tabela34[[#This Row],[Qtd]],"")</f>
        <v/>
      </c>
      <c r="M183" s="90"/>
    </row>
    <row r="184" spans="1:13" x14ac:dyDescent="0.3">
      <c r="A184" s="98"/>
      <c r="B184" s="99"/>
      <c r="C184" s="100" t="str">
        <f>IFERROR(VLOOKUP(Tabela33[[#This Row],[Produto]],produtos,3,0),"")</f>
        <v/>
      </c>
      <c r="D184" s="101" t="str">
        <f>IFERROR(Tabela33[[#This Row],[preço unitário]]*Tabela33[[#This Row],[Qtd]],"")</f>
        <v/>
      </c>
      <c r="F184" s="98"/>
      <c r="G184" s="98"/>
      <c r="H184" s="100" t="str">
        <f>IFERROR(VLOOKUP(Tabela34[[#This Row],[Produto]],produtos,5,0),"")</f>
        <v/>
      </c>
      <c r="I184" s="101" t="str">
        <f>IFERROR(Tabela34[[#This Row],[preço unitário]]*Tabela34[[#This Row],[Qtd]],"")</f>
        <v/>
      </c>
      <c r="M184" s="90"/>
    </row>
    <row r="185" spans="1:13" x14ac:dyDescent="0.3">
      <c r="A185" s="98"/>
      <c r="B185" s="99"/>
      <c r="C185" s="100" t="str">
        <f>IFERROR(VLOOKUP(Tabela33[[#This Row],[Produto]],produtos,3,0),"")</f>
        <v/>
      </c>
      <c r="D185" s="101" t="str">
        <f>IFERROR(Tabela33[[#This Row],[preço unitário]]*Tabela33[[#This Row],[Qtd]],"")</f>
        <v/>
      </c>
      <c r="F185" s="98"/>
      <c r="G185" s="98"/>
      <c r="H185" s="100" t="str">
        <f>IFERROR(VLOOKUP(Tabela34[[#This Row],[Produto]],produtos,5,0),"")</f>
        <v/>
      </c>
      <c r="I185" s="101" t="str">
        <f>IFERROR(Tabela34[[#This Row],[preço unitário]]*Tabela34[[#This Row],[Qtd]],"")</f>
        <v/>
      </c>
      <c r="M185" s="90"/>
    </row>
    <row r="186" spans="1:13" x14ac:dyDescent="0.3">
      <c r="A186" s="98"/>
      <c r="B186" s="99"/>
      <c r="C186" s="100" t="str">
        <f>IFERROR(VLOOKUP(Tabela33[[#This Row],[Produto]],produtos,3,0),"")</f>
        <v/>
      </c>
      <c r="D186" s="101" t="str">
        <f>IFERROR(Tabela33[[#This Row],[preço unitário]]*Tabela33[[#This Row],[Qtd]],"")</f>
        <v/>
      </c>
      <c r="F186" s="98"/>
      <c r="G186" s="98"/>
      <c r="H186" s="100" t="str">
        <f>IFERROR(VLOOKUP(Tabela34[[#This Row],[Produto]],produtos,5,0),"")</f>
        <v/>
      </c>
      <c r="I186" s="101" t="str">
        <f>IFERROR(Tabela34[[#This Row],[preço unitário]]*Tabela34[[#This Row],[Qtd]],"")</f>
        <v/>
      </c>
      <c r="M186" s="90"/>
    </row>
    <row r="187" spans="1:13" x14ac:dyDescent="0.3">
      <c r="A187" s="98"/>
      <c r="B187" s="99"/>
      <c r="C187" s="100" t="str">
        <f>IFERROR(VLOOKUP(Tabela33[[#This Row],[Produto]],produtos,3,0),"")</f>
        <v/>
      </c>
      <c r="D187" s="101" t="str">
        <f>IFERROR(Tabela33[[#This Row],[preço unitário]]*Tabela33[[#This Row],[Qtd]],"")</f>
        <v/>
      </c>
      <c r="F187" s="98"/>
      <c r="G187" s="98"/>
      <c r="H187" s="100" t="str">
        <f>IFERROR(VLOOKUP(Tabela34[[#This Row],[Produto]],produtos,5,0),"")</f>
        <v/>
      </c>
      <c r="I187" s="101" t="str">
        <f>IFERROR(Tabela34[[#This Row],[preço unitário]]*Tabela34[[#This Row],[Qtd]],"")</f>
        <v/>
      </c>
      <c r="M187" s="90"/>
    </row>
    <row r="188" spans="1:13" x14ac:dyDescent="0.3">
      <c r="A188" s="98"/>
      <c r="B188" s="99"/>
      <c r="C188" s="100" t="str">
        <f>IFERROR(VLOOKUP(Tabela33[[#This Row],[Produto]],produtos,3,0),"")</f>
        <v/>
      </c>
      <c r="D188" s="101" t="str">
        <f>IFERROR(Tabela33[[#This Row],[preço unitário]]*Tabela33[[#This Row],[Qtd]],"")</f>
        <v/>
      </c>
      <c r="F188" s="98"/>
      <c r="G188" s="98"/>
      <c r="H188" s="100" t="str">
        <f>IFERROR(VLOOKUP(Tabela34[[#This Row],[Produto]],produtos,5,0),"")</f>
        <v/>
      </c>
      <c r="I188" s="101" t="str">
        <f>IFERROR(Tabela34[[#This Row],[preço unitário]]*Tabela34[[#This Row],[Qtd]],"")</f>
        <v/>
      </c>
      <c r="M188" s="90"/>
    </row>
    <row r="189" spans="1:13" x14ac:dyDescent="0.3">
      <c r="A189" s="98"/>
      <c r="B189" s="99"/>
      <c r="C189" s="100" t="str">
        <f>IFERROR(VLOOKUP(Tabela33[[#This Row],[Produto]],produtos,3,0),"")</f>
        <v/>
      </c>
      <c r="D189" s="101" t="str">
        <f>IFERROR(Tabela33[[#This Row],[preço unitário]]*Tabela33[[#This Row],[Qtd]],"")</f>
        <v/>
      </c>
      <c r="F189" s="98"/>
      <c r="G189" s="98"/>
      <c r="H189" s="100" t="str">
        <f>IFERROR(VLOOKUP(Tabela34[[#This Row],[Produto]],produtos,5,0),"")</f>
        <v/>
      </c>
      <c r="I189" s="101" t="str">
        <f>IFERROR(Tabela34[[#This Row],[preço unitário]]*Tabela34[[#This Row],[Qtd]],"")</f>
        <v/>
      </c>
      <c r="M189" s="90"/>
    </row>
    <row r="190" spans="1:13" x14ac:dyDescent="0.3">
      <c r="A190" s="98"/>
      <c r="B190" s="99"/>
      <c r="C190" s="100" t="str">
        <f>IFERROR(VLOOKUP(Tabela33[[#This Row],[Produto]],produtos,3,0),"")</f>
        <v/>
      </c>
      <c r="D190" s="101" t="str">
        <f>IFERROR(Tabela33[[#This Row],[preço unitário]]*Tabela33[[#This Row],[Qtd]],"")</f>
        <v/>
      </c>
      <c r="F190" s="98"/>
      <c r="G190" s="98"/>
      <c r="H190" s="100" t="str">
        <f>IFERROR(VLOOKUP(Tabela34[[#This Row],[Produto]],produtos,5,0),"")</f>
        <v/>
      </c>
      <c r="I190" s="101" t="str">
        <f>IFERROR(Tabela34[[#This Row],[preço unitário]]*Tabela34[[#This Row],[Qtd]],"")</f>
        <v/>
      </c>
      <c r="M190" s="90"/>
    </row>
    <row r="191" spans="1:13" x14ac:dyDescent="0.3">
      <c r="A191" s="98"/>
      <c r="B191" s="99"/>
      <c r="C191" s="100" t="str">
        <f>IFERROR(VLOOKUP(Tabela33[[#This Row],[Produto]],produtos,3,0),"")</f>
        <v/>
      </c>
      <c r="D191" s="101" t="str">
        <f>IFERROR(Tabela33[[#This Row],[preço unitário]]*Tabela33[[#This Row],[Qtd]],"")</f>
        <v/>
      </c>
      <c r="F191" s="98"/>
      <c r="G191" s="98"/>
      <c r="H191" s="100" t="str">
        <f>IFERROR(VLOOKUP(Tabela34[[#This Row],[Produto]],produtos,5,0),"")</f>
        <v/>
      </c>
      <c r="I191" s="101" t="str">
        <f>IFERROR(Tabela34[[#This Row],[preço unitário]]*Tabela34[[#This Row],[Qtd]],"")</f>
        <v/>
      </c>
      <c r="M191" s="90"/>
    </row>
    <row r="192" spans="1:13" x14ac:dyDescent="0.3">
      <c r="A192" s="98"/>
      <c r="B192" s="99"/>
      <c r="C192" s="100" t="str">
        <f>IFERROR(VLOOKUP(Tabela33[[#This Row],[Produto]],produtos,3,0),"")</f>
        <v/>
      </c>
      <c r="D192" s="101" t="str">
        <f>IFERROR(Tabela33[[#This Row],[preço unitário]]*Tabela33[[#This Row],[Qtd]],"")</f>
        <v/>
      </c>
      <c r="F192" s="98"/>
      <c r="G192" s="98"/>
      <c r="H192" s="100" t="str">
        <f>IFERROR(VLOOKUP(Tabela34[[#This Row],[Produto]],produtos,5,0),"")</f>
        <v/>
      </c>
      <c r="I192" s="101" t="str">
        <f>IFERROR(Tabela34[[#This Row],[preço unitário]]*Tabela34[[#This Row],[Qtd]],"")</f>
        <v/>
      </c>
      <c r="M192" s="90"/>
    </row>
    <row r="193" spans="1:13" x14ac:dyDescent="0.3">
      <c r="A193" s="98"/>
      <c r="B193" s="99"/>
      <c r="C193" s="100" t="str">
        <f>IFERROR(VLOOKUP(Tabela33[[#This Row],[Produto]],produtos,3,0),"")</f>
        <v/>
      </c>
      <c r="D193" s="101" t="str">
        <f>IFERROR(Tabela33[[#This Row],[preço unitário]]*Tabela33[[#This Row],[Qtd]],"")</f>
        <v/>
      </c>
      <c r="F193" s="98"/>
      <c r="G193" s="98"/>
      <c r="H193" s="100" t="str">
        <f>IFERROR(VLOOKUP(Tabela34[[#This Row],[Produto]],produtos,5,0),"")</f>
        <v/>
      </c>
      <c r="I193" s="101" t="str">
        <f>IFERROR(Tabela34[[#This Row],[preço unitário]]*Tabela34[[#This Row],[Qtd]],"")</f>
        <v/>
      </c>
      <c r="M193" s="90"/>
    </row>
    <row r="194" spans="1:13" x14ac:dyDescent="0.3">
      <c r="A194" s="98"/>
      <c r="B194" s="99"/>
      <c r="C194" s="100" t="str">
        <f>IFERROR(VLOOKUP(Tabela33[[#This Row],[Produto]],produtos,3,0),"")</f>
        <v/>
      </c>
      <c r="D194" s="101" t="str">
        <f>IFERROR(Tabela33[[#This Row],[preço unitário]]*Tabela33[[#This Row],[Qtd]],"")</f>
        <v/>
      </c>
      <c r="F194" s="98"/>
      <c r="G194" s="98"/>
      <c r="H194" s="100" t="str">
        <f>IFERROR(VLOOKUP(Tabela34[[#This Row],[Produto]],produtos,5,0),"")</f>
        <v/>
      </c>
      <c r="I194" s="101" t="str">
        <f>IFERROR(Tabela34[[#This Row],[preço unitário]]*Tabela34[[#This Row],[Qtd]],"")</f>
        <v/>
      </c>
      <c r="M194" s="90"/>
    </row>
    <row r="195" spans="1:13" x14ac:dyDescent="0.3">
      <c r="A195" s="98"/>
      <c r="B195" s="99"/>
      <c r="C195" s="100" t="str">
        <f>IFERROR(VLOOKUP(Tabela33[[#This Row],[Produto]],produtos,3,0),"")</f>
        <v/>
      </c>
      <c r="D195" s="101" t="str">
        <f>IFERROR(Tabela33[[#This Row],[preço unitário]]*Tabela33[[#This Row],[Qtd]],"")</f>
        <v/>
      </c>
      <c r="F195" s="98"/>
      <c r="G195" s="98"/>
      <c r="H195" s="100" t="str">
        <f>IFERROR(VLOOKUP(Tabela34[[#This Row],[Produto]],produtos,5,0),"")</f>
        <v/>
      </c>
      <c r="I195" s="101" t="str">
        <f>IFERROR(Tabela34[[#This Row],[preço unitário]]*Tabela34[[#This Row],[Qtd]],"")</f>
        <v/>
      </c>
      <c r="M195" s="90"/>
    </row>
    <row r="196" spans="1:13" x14ac:dyDescent="0.3">
      <c r="A196" s="98"/>
      <c r="B196" s="99"/>
      <c r="C196" s="100" t="str">
        <f>IFERROR(VLOOKUP(Tabela33[[#This Row],[Produto]],produtos,3,0),"")</f>
        <v/>
      </c>
      <c r="D196" s="101" t="str">
        <f>IFERROR(Tabela33[[#This Row],[preço unitário]]*Tabela33[[#This Row],[Qtd]],"")</f>
        <v/>
      </c>
      <c r="F196" s="98"/>
      <c r="G196" s="98"/>
      <c r="H196" s="100" t="str">
        <f>IFERROR(VLOOKUP(Tabela34[[#This Row],[Produto]],produtos,5,0),"")</f>
        <v/>
      </c>
      <c r="I196" s="101" t="str">
        <f>IFERROR(Tabela34[[#This Row],[preço unitário]]*Tabela34[[#This Row],[Qtd]],"")</f>
        <v/>
      </c>
      <c r="M196" s="90"/>
    </row>
    <row r="197" spans="1:13" x14ac:dyDescent="0.3">
      <c r="A197" s="98"/>
      <c r="B197" s="99"/>
      <c r="C197" s="100" t="str">
        <f>IFERROR(VLOOKUP(Tabela33[[#This Row],[Produto]],produtos,3,0),"")</f>
        <v/>
      </c>
      <c r="D197" s="101" t="str">
        <f>IFERROR(Tabela33[[#This Row],[preço unitário]]*Tabela33[[#This Row],[Qtd]],"")</f>
        <v/>
      </c>
      <c r="F197" s="98"/>
      <c r="G197" s="98"/>
      <c r="H197" s="100" t="str">
        <f>IFERROR(VLOOKUP(Tabela34[[#This Row],[Produto]],produtos,5,0),"")</f>
        <v/>
      </c>
      <c r="I197" s="101" t="str">
        <f>IFERROR(Tabela34[[#This Row],[preço unitário]]*Tabela34[[#This Row],[Qtd]],"")</f>
        <v/>
      </c>
      <c r="M197" s="90"/>
    </row>
    <row r="198" spans="1:13" x14ac:dyDescent="0.3">
      <c r="A198" s="98"/>
      <c r="B198" s="99"/>
      <c r="C198" s="100" t="str">
        <f>IFERROR(VLOOKUP(Tabela33[[#This Row],[Produto]],produtos,3,0),"")</f>
        <v/>
      </c>
      <c r="D198" s="101" t="str">
        <f>IFERROR(Tabela33[[#This Row],[preço unitário]]*Tabela33[[#This Row],[Qtd]],"")</f>
        <v/>
      </c>
      <c r="F198" s="98"/>
      <c r="G198" s="98"/>
      <c r="H198" s="100" t="str">
        <f>IFERROR(VLOOKUP(Tabela34[[#This Row],[Produto]],produtos,5,0),"")</f>
        <v/>
      </c>
      <c r="I198" s="101" t="str">
        <f>IFERROR(Tabela34[[#This Row],[preço unitário]]*Tabela34[[#This Row],[Qtd]],"")</f>
        <v/>
      </c>
      <c r="M198" s="90"/>
    </row>
    <row r="199" spans="1:13" x14ac:dyDescent="0.3">
      <c r="A199" s="98"/>
      <c r="B199" s="99"/>
      <c r="C199" s="100" t="str">
        <f>IFERROR(VLOOKUP(Tabela33[[#This Row],[Produto]],produtos,3,0),"")</f>
        <v/>
      </c>
      <c r="D199" s="101" t="str">
        <f>IFERROR(Tabela33[[#This Row],[preço unitário]]*Tabela33[[#This Row],[Qtd]],"")</f>
        <v/>
      </c>
      <c r="F199" s="98"/>
      <c r="G199" s="98"/>
      <c r="H199" s="100" t="str">
        <f>IFERROR(VLOOKUP(Tabela34[[#This Row],[Produto]],produtos,5,0),"")</f>
        <v/>
      </c>
      <c r="I199" s="101" t="str">
        <f>IFERROR(Tabela34[[#This Row],[preço unitário]]*Tabela34[[#This Row],[Qtd]],"")</f>
        <v/>
      </c>
      <c r="M199" s="90"/>
    </row>
    <row r="200" spans="1:13" x14ac:dyDescent="0.3">
      <c r="A200" s="98"/>
      <c r="B200" s="99"/>
      <c r="C200" s="100" t="str">
        <f>IFERROR(VLOOKUP(Tabela33[[#This Row],[Produto]],produtos,3,0),"")</f>
        <v/>
      </c>
      <c r="D200" s="101" t="str">
        <f>IFERROR(Tabela33[[#This Row],[preço unitário]]*Tabela33[[#This Row],[Qtd]],"")</f>
        <v/>
      </c>
      <c r="F200" s="98"/>
      <c r="G200" s="98"/>
      <c r="H200" s="100" t="str">
        <f>IFERROR(VLOOKUP(Tabela34[[#This Row],[Produto]],produtos,5,0),"")</f>
        <v/>
      </c>
      <c r="I200" s="101" t="str">
        <f>IFERROR(Tabela34[[#This Row],[preço unitário]]*Tabela34[[#This Row],[Qtd]],"")</f>
        <v/>
      </c>
      <c r="M200" s="90"/>
    </row>
    <row r="201" spans="1:13" x14ac:dyDescent="0.3">
      <c r="A201" s="98"/>
      <c r="B201" s="99"/>
      <c r="C201" s="100" t="str">
        <f>IFERROR(VLOOKUP(Tabela33[[#This Row],[Produto]],produtos,3,0),"")</f>
        <v/>
      </c>
      <c r="D201" s="101" t="str">
        <f>IFERROR(Tabela33[[#This Row],[preço unitário]]*Tabela33[[#This Row],[Qtd]],"")</f>
        <v/>
      </c>
      <c r="F201" s="98"/>
      <c r="G201" s="98"/>
      <c r="H201" s="100" t="str">
        <f>IFERROR(VLOOKUP(Tabela34[[#This Row],[Produto]],produtos,5,0),"")</f>
        <v/>
      </c>
      <c r="I201" s="101" t="str">
        <f>IFERROR(Tabela34[[#This Row],[preço unitário]]*Tabela34[[#This Row],[Qtd]],"")</f>
        <v/>
      </c>
      <c r="M201" s="90"/>
    </row>
    <row r="202" spans="1:13" x14ac:dyDescent="0.3">
      <c r="A202" s="98"/>
      <c r="B202" s="99"/>
      <c r="C202" s="100" t="str">
        <f>IFERROR(VLOOKUP(Tabela33[[#This Row],[Produto]],produtos,3,0),"")</f>
        <v/>
      </c>
      <c r="D202" s="101" t="str">
        <f>IFERROR(Tabela33[[#This Row],[preço unitário]]*Tabela33[[#This Row],[Qtd]],"")</f>
        <v/>
      </c>
      <c r="F202" s="98"/>
      <c r="G202" s="98"/>
      <c r="H202" s="100" t="str">
        <f>IFERROR(VLOOKUP(Tabela34[[#This Row],[Produto]],produtos,5,0),"")</f>
        <v/>
      </c>
      <c r="I202" s="101" t="str">
        <f>IFERROR(Tabela34[[#This Row],[preço unitário]]*Tabela34[[#This Row],[Qtd]],"")</f>
        <v/>
      </c>
      <c r="M202" s="90"/>
    </row>
    <row r="203" spans="1:13" x14ac:dyDescent="0.3">
      <c r="A203" s="98"/>
      <c r="B203" s="99"/>
      <c r="C203" s="100" t="str">
        <f>IFERROR(VLOOKUP(Tabela33[[#This Row],[Produto]],produtos,3,0),"")</f>
        <v/>
      </c>
      <c r="D203" s="101" t="str">
        <f>IFERROR(Tabela33[[#This Row],[preço unitário]]*Tabela33[[#This Row],[Qtd]],"")</f>
        <v/>
      </c>
      <c r="F203" s="98"/>
      <c r="G203" s="98"/>
      <c r="H203" s="100" t="str">
        <f>IFERROR(VLOOKUP(Tabela34[[#This Row],[Produto]],produtos,5,0),"")</f>
        <v/>
      </c>
      <c r="I203" s="101" t="str">
        <f>IFERROR(Tabela34[[#This Row],[preço unitário]]*Tabela34[[#This Row],[Qtd]],"")</f>
        <v/>
      </c>
      <c r="M203" s="90"/>
    </row>
    <row r="204" spans="1:13" x14ac:dyDescent="0.3">
      <c r="A204" s="98"/>
      <c r="B204" s="99"/>
      <c r="C204" s="100" t="str">
        <f>IFERROR(VLOOKUP(Tabela33[[#This Row],[Produto]],produtos,3,0),"")</f>
        <v/>
      </c>
      <c r="D204" s="101" t="str">
        <f>IFERROR(Tabela33[[#This Row],[preço unitário]]*Tabela33[[#This Row],[Qtd]],"")</f>
        <v/>
      </c>
      <c r="F204" s="98"/>
      <c r="G204" s="98"/>
      <c r="H204" s="100" t="str">
        <f>IFERROR(VLOOKUP(Tabela34[[#This Row],[Produto]],produtos,5,0),"")</f>
        <v/>
      </c>
      <c r="I204" s="101" t="str">
        <f>IFERROR(Tabela34[[#This Row],[preço unitário]]*Tabela34[[#This Row],[Qtd]],"")</f>
        <v/>
      </c>
      <c r="M204" s="90"/>
    </row>
    <row r="205" spans="1:13" x14ac:dyDescent="0.3">
      <c r="A205" s="98"/>
      <c r="B205" s="99"/>
      <c r="C205" s="100" t="str">
        <f>IFERROR(VLOOKUP(Tabela33[[#This Row],[Produto]],produtos,3,0),"")</f>
        <v/>
      </c>
      <c r="D205" s="101" t="str">
        <f>IFERROR(Tabela33[[#This Row],[preço unitário]]*Tabela33[[#This Row],[Qtd]],"")</f>
        <v/>
      </c>
      <c r="F205" s="98"/>
      <c r="G205" s="98"/>
      <c r="H205" s="100" t="str">
        <f>IFERROR(VLOOKUP(Tabela34[[#This Row],[Produto]],produtos,5,0),"")</f>
        <v/>
      </c>
      <c r="I205" s="101" t="str">
        <f>IFERROR(Tabela34[[#This Row],[preço unitário]]*Tabela34[[#This Row],[Qtd]],"")</f>
        <v/>
      </c>
      <c r="M205" s="90"/>
    </row>
    <row r="206" spans="1:13" x14ac:dyDescent="0.3">
      <c r="A206" s="98"/>
      <c r="B206" s="99"/>
      <c r="C206" s="100" t="str">
        <f>IFERROR(VLOOKUP(Tabela33[[#This Row],[Produto]],produtos,3,0),"")</f>
        <v/>
      </c>
      <c r="D206" s="101" t="str">
        <f>IFERROR(Tabela33[[#This Row],[preço unitário]]*Tabela33[[#This Row],[Qtd]],"")</f>
        <v/>
      </c>
      <c r="F206" s="98"/>
      <c r="G206" s="98"/>
      <c r="H206" s="100" t="str">
        <f>IFERROR(VLOOKUP(Tabela34[[#This Row],[Produto]],produtos,5,0),"")</f>
        <v/>
      </c>
      <c r="I206" s="101" t="str">
        <f>IFERROR(Tabela34[[#This Row],[preço unitário]]*Tabela34[[#This Row],[Qtd]],"")</f>
        <v/>
      </c>
      <c r="M206" s="90"/>
    </row>
    <row r="207" spans="1:13" x14ac:dyDescent="0.3">
      <c r="A207" s="98"/>
      <c r="B207" s="99"/>
      <c r="C207" s="100" t="str">
        <f>IFERROR(VLOOKUP(Tabela33[[#This Row],[Produto]],produtos,3,0),"")</f>
        <v/>
      </c>
      <c r="D207" s="101" t="str">
        <f>IFERROR(Tabela33[[#This Row],[preço unitário]]*Tabela33[[#This Row],[Qtd]],"")</f>
        <v/>
      </c>
      <c r="F207" s="98"/>
      <c r="G207" s="98"/>
      <c r="H207" s="100" t="str">
        <f>IFERROR(VLOOKUP(Tabela34[[#This Row],[Produto]],produtos,5,0),"")</f>
        <v/>
      </c>
      <c r="I207" s="101" t="str">
        <f>IFERROR(Tabela34[[#This Row],[preço unitário]]*Tabela34[[#This Row],[Qtd]],"")</f>
        <v/>
      </c>
      <c r="M207" s="90"/>
    </row>
    <row r="208" spans="1:13" x14ac:dyDescent="0.3">
      <c r="A208" s="98"/>
      <c r="B208" s="99"/>
      <c r="C208" s="100" t="str">
        <f>IFERROR(VLOOKUP(Tabela33[[#This Row],[Produto]],produtos,3,0),"")</f>
        <v/>
      </c>
      <c r="D208" s="101" t="str">
        <f>IFERROR(Tabela33[[#This Row],[preço unitário]]*Tabela33[[#This Row],[Qtd]],"")</f>
        <v/>
      </c>
      <c r="F208" s="98"/>
      <c r="G208" s="98"/>
      <c r="H208" s="100" t="str">
        <f>IFERROR(VLOOKUP(Tabela34[[#This Row],[Produto]],produtos,5,0),"")</f>
        <v/>
      </c>
      <c r="I208" s="101" t="str">
        <f>IFERROR(Tabela34[[#This Row],[preço unitário]]*Tabela34[[#This Row],[Qtd]],"")</f>
        <v/>
      </c>
      <c r="M208" s="90"/>
    </row>
    <row r="209" spans="1:13" x14ac:dyDescent="0.3">
      <c r="A209" s="98"/>
      <c r="B209" s="99"/>
      <c r="C209" s="100" t="str">
        <f>IFERROR(VLOOKUP(Tabela33[[#This Row],[Produto]],produtos,3,0),"")</f>
        <v/>
      </c>
      <c r="D209" s="101" t="str">
        <f>IFERROR(Tabela33[[#This Row],[preço unitário]]*Tabela33[[#This Row],[Qtd]],"")</f>
        <v/>
      </c>
      <c r="F209" s="98"/>
      <c r="G209" s="98"/>
      <c r="H209" s="100" t="str">
        <f>IFERROR(VLOOKUP(Tabela34[[#This Row],[Produto]],produtos,5,0),"")</f>
        <v/>
      </c>
      <c r="I209" s="101" t="str">
        <f>IFERROR(Tabela34[[#This Row],[preço unitário]]*Tabela34[[#This Row],[Qtd]],"")</f>
        <v/>
      </c>
      <c r="M209" s="90"/>
    </row>
    <row r="210" spans="1:13" x14ac:dyDescent="0.3">
      <c r="A210" s="98"/>
      <c r="B210" s="99"/>
      <c r="C210" s="100" t="str">
        <f>IFERROR(VLOOKUP(Tabela33[[#This Row],[Produto]],produtos,3,0),"")</f>
        <v/>
      </c>
      <c r="D210" s="101" t="str">
        <f>IFERROR(Tabela33[[#This Row],[preço unitário]]*Tabela33[[#This Row],[Qtd]],"")</f>
        <v/>
      </c>
      <c r="F210" s="98"/>
      <c r="G210" s="98"/>
      <c r="H210" s="100" t="str">
        <f>IFERROR(VLOOKUP(Tabela34[[#This Row],[Produto]],produtos,5,0),"")</f>
        <v/>
      </c>
      <c r="I210" s="101" t="str">
        <f>IFERROR(Tabela34[[#This Row],[preço unitário]]*Tabela34[[#This Row],[Qtd]],"")</f>
        <v/>
      </c>
      <c r="M210" s="90"/>
    </row>
    <row r="211" spans="1:13" x14ac:dyDescent="0.3">
      <c r="A211" s="98"/>
      <c r="B211" s="99"/>
      <c r="C211" s="100" t="str">
        <f>IFERROR(VLOOKUP(Tabela33[[#This Row],[Produto]],produtos,3,0),"")</f>
        <v/>
      </c>
      <c r="D211" s="101" t="str">
        <f>IFERROR(Tabela33[[#This Row],[preço unitário]]*Tabela33[[#This Row],[Qtd]],"")</f>
        <v/>
      </c>
      <c r="F211" s="98"/>
      <c r="G211" s="98"/>
      <c r="H211" s="100" t="str">
        <f>IFERROR(VLOOKUP(Tabela34[[#This Row],[Produto]],produtos,5,0),"")</f>
        <v/>
      </c>
      <c r="I211" s="101" t="str">
        <f>IFERROR(Tabela34[[#This Row],[preço unitário]]*Tabela34[[#This Row],[Qtd]],"")</f>
        <v/>
      </c>
      <c r="M211" s="90"/>
    </row>
    <row r="212" spans="1:13" x14ac:dyDescent="0.3">
      <c r="A212" s="98"/>
      <c r="B212" s="99"/>
      <c r="C212" s="100" t="str">
        <f>IFERROR(VLOOKUP(Tabela33[[#This Row],[Produto]],produtos,3,0),"")</f>
        <v/>
      </c>
      <c r="D212" s="101" t="str">
        <f>IFERROR(Tabela33[[#This Row],[preço unitário]]*Tabela33[[#This Row],[Qtd]],"")</f>
        <v/>
      </c>
      <c r="F212" s="98"/>
      <c r="G212" s="98"/>
      <c r="H212" s="100" t="str">
        <f>IFERROR(VLOOKUP(Tabela34[[#This Row],[Produto]],produtos,5,0),"")</f>
        <v/>
      </c>
      <c r="I212" s="101" t="str">
        <f>IFERROR(Tabela34[[#This Row],[preço unitário]]*Tabela34[[#This Row],[Qtd]],"")</f>
        <v/>
      </c>
      <c r="M212" s="90"/>
    </row>
    <row r="213" spans="1:13" x14ac:dyDescent="0.3">
      <c r="A213" s="98"/>
      <c r="B213" s="99"/>
      <c r="C213" s="100" t="str">
        <f>IFERROR(VLOOKUP(Tabela33[[#This Row],[Produto]],produtos,3,0),"")</f>
        <v/>
      </c>
      <c r="D213" s="101" t="str">
        <f>IFERROR(Tabela33[[#This Row],[preço unitário]]*Tabela33[[#This Row],[Qtd]],"")</f>
        <v/>
      </c>
      <c r="F213" s="98"/>
      <c r="G213" s="98"/>
      <c r="H213" s="100" t="str">
        <f>IFERROR(VLOOKUP(Tabela34[[#This Row],[Produto]],produtos,5,0),"")</f>
        <v/>
      </c>
      <c r="I213" s="101" t="str">
        <f>IFERROR(Tabela34[[#This Row],[preço unitário]]*Tabela34[[#This Row],[Qtd]],"")</f>
        <v/>
      </c>
      <c r="M213" s="90"/>
    </row>
    <row r="214" spans="1:13" x14ac:dyDescent="0.3">
      <c r="A214" s="98"/>
      <c r="B214" s="99"/>
      <c r="C214" s="100" t="str">
        <f>IFERROR(VLOOKUP(Tabela33[[#This Row],[Produto]],produtos,3,0),"")</f>
        <v/>
      </c>
      <c r="D214" s="101" t="str">
        <f>IFERROR(Tabela33[[#This Row],[preço unitário]]*Tabela33[[#This Row],[Qtd]],"")</f>
        <v/>
      </c>
      <c r="F214" s="98"/>
      <c r="G214" s="98"/>
      <c r="H214" s="100" t="str">
        <f>IFERROR(VLOOKUP(Tabela34[[#This Row],[Produto]],produtos,5,0),"")</f>
        <v/>
      </c>
      <c r="I214" s="101" t="str">
        <f>IFERROR(Tabela34[[#This Row],[preço unitário]]*Tabela34[[#This Row],[Qtd]],"")</f>
        <v/>
      </c>
      <c r="M214" s="90"/>
    </row>
    <row r="215" spans="1:13" x14ac:dyDescent="0.3">
      <c r="A215" s="98"/>
      <c r="B215" s="99"/>
      <c r="C215" s="100" t="str">
        <f>IFERROR(VLOOKUP(Tabela33[[#This Row],[Produto]],produtos,3,0),"")</f>
        <v/>
      </c>
      <c r="D215" s="101" t="str">
        <f>IFERROR(Tabela33[[#This Row],[preço unitário]]*Tabela33[[#This Row],[Qtd]],"")</f>
        <v/>
      </c>
      <c r="F215" s="98"/>
      <c r="G215" s="98"/>
      <c r="H215" s="100" t="str">
        <f>IFERROR(VLOOKUP(Tabela34[[#This Row],[Produto]],produtos,5,0),"")</f>
        <v/>
      </c>
      <c r="I215" s="101" t="str">
        <f>IFERROR(Tabela34[[#This Row],[preço unitário]]*Tabela34[[#This Row],[Qtd]],"")</f>
        <v/>
      </c>
      <c r="M215" s="90"/>
    </row>
    <row r="216" spans="1:13" x14ac:dyDescent="0.3">
      <c r="A216" s="98"/>
      <c r="B216" s="99"/>
      <c r="C216" s="100" t="str">
        <f>IFERROR(VLOOKUP(Tabela33[[#This Row],[Produto]],produtos,3,0),"")</f>
        <v/>
      </c>
      <c r="D216" s="101" t="str">
        <f>IFERROR(Tabela33[[#This Row],[preço unitário]]*Tabela33[[#This Row],[Qtd]],"")</f>
        <v/>
      </c>
      <c r="F216" s="98"/>
      <c r="G216" s="98"/>
      <c r="H216" s="100" t="str">
        <f>IFERROR(VLOOKUP(Tabela34[[#This Row],[Produto]],produtos,5,0),"")</f>
        <v/>
      </c>
      <c r="I216" s="101" t="str">
        <f>IFERROR(Tabela34[[#This Row],[preço unitário]]*Tabela34[[#This Row],[Qtd]],"")</f>
        <v/>
      </c>
      <c r="M216" s="90"/>
    </row>
    <row r="217" spans="1:13" x14ac:dyDescent="0.3">
      <c r="A217" s="98"/>
      <c r="B217" s="99"/>
      <c r="C217" s="100" t="str">
        <f>IFERROR(VLOOKUP(Tabela33[[#This Row],[Produto]],produtos,3,0),"")</f>
        <v/>
      </c>
      <c r="D217" s="101" t="str">
        <f>IFERROR(Tabela33[[#This Row],[preço unitário]]*Tabela33[[#This Row],[Qtd]],"")</f>
        <v/>
      </c>
      <c r="F217" s="98"/>
      <c r="G217" s="98"/>
      <c r="H217" s="100" t="str">
        <f>IFERROR(VLOOKUP(Tabela34[[#This Row],[Produto]],produtos,5,0),"")</f>
        <v/>
      </c>
      <c r="I217" s="101" t="str">
        <f>IFERROR(Tabela34[[#This Row],[preço unitário]]*Tabela34[[#This Row],[Qtd]],"")</f>
        <v/>
      </c>
      <c r="M217" s="90"/>
    </row>
    <row r="218" spans="1:13" x14ac:dyDescent="0.3">
      <c r="A218" s="98"/>
      <c r="B218" s="99"/>
      <c r="C218" s="100" t="str">
        <f>IFERROR(VLOOKUP(Tabela33[[#This Row],[Produto]],produtos,3,0),"")</f>
        <v/>
      </c>
      <c r="D218" s="101" t="str">
        <f>IFERROR(Tabela33[[#This Row],[preço unitário]]*Tabela33[[#This Row],[Qtd]],"")</f>
        <v/>
      </c>
      <c r="F218" s="98"/>
      <c r="G218" s="98"/>
      <c r="H218" s="100" t="str">
        <f>IFERROR(VLOOKUP(Tabela34[[#This Row],[Produto]],produtos,5,0),"")</f>
        <v/>
      </c>
      <c r="I218" s="101" t="str">
        <f>IFERROR(Tabela34[[#This Row],[preço unitário]]*Tabela34[[#This Row],[Qtd]],"")</f>
        <v/>
      </c>
      <c r="M218" s="90"/>
    </row>
    <row r="219" spans="1:13" x14ac:dyDescent="0.3">
      <c r="A219" s="98"/>
      <c r="B219" s="99"/>
      <c r="C219" s="100" t="str">
        <f>IFERROR(VLOOKUP(Tabela33[[#This Row],[Produto]],produtos,3,0),"")</f>
        <v/>
      </c>
      <c r="D219" s="101" t="str">
        <f>IFERROR(Tabela33[[#This Row],[preço unitário]]*Tabela33[[#This Row],[Qtd]],"")</f>
        <v/>
      </c>
      <c r="F219" s="98"/>
      <c r="G219" s="98"/>
      <c r="H219" s="100" t="str">
        <f>IFERROR(VLOOKUP(Tabela34[[#This Row],[Produto]],produtos,5,0),"")</f>
        <v/>
      </c>
      <c r="I219" s="101" t="str">
        <f>IFERROR(Tabela34[[#This Row],[preço unitário]]*Tabela34[[#This Row],[Qtd]],"")</f>
        <v/>
      </c>
      <c r="M219" s="90"/>
    </row>
    <row r="220" spans="1:13" x14ac:dyDescent="0.3">
      <c r="A220" s="98"/>
      <c r="B220" s="99"/>
      <c r="C220" s="100" t="str">
        <f>IFERROR(VLOOKUP(Tabela33[[#This Row],[Produto]],produtos,3,0),"")</f>
        <v/>
      </c>
      <c r="D220" s="101" t="str">
        <f>IFERROR(Tabela33[[#This Row],[preço unitário]]*Tabela33[[#This Row],[Qtd]],"")</f>
        <v/>
      </c>
      <c r="F220" s="98"/>
      <c r="G220" s="98"/>
      <c r="H220" s="100" t="str">
        <f>IFERROR(VLOOKUP(Tabela34[[#This Row],[Produto]],produtos,5,0),"")</f>
        <v/>
      </c>
      <c r="I220" s="101" t="str">
        <f>IFERROR(Tabela34[[#This Row],[preço unitário]]*Tabela34[[#This Row],[Qtd]],"")</f>
        <v/>
      </c>
      <c r="M220" s="90"/>
    </row>
    <row r="221" spans="1:13" x14ac:dyDescent="0.3">
      <c r="A221" s="98"/>
      <c r="B221" s="99"/>
      <c r="C221" s="100" t="str">
        <f>IFERROR(VLOOKUP(Tabela33[[#This Row],[Produto]],produtos,3,0),"")</f>
        <v/>
      </c>
      <c r="D221" s="101" t="str">
        <f>IFERROR(Tabela33[[#This Row],[preço unitário]]*Tabela33[[#This Row],[Qtd]],"")</f>
        <v/>
      </c>
      <c r="F221" s="98"/>
      <c r="G221" s="98"/>
      <c r="H221" s="100" t="str">
        <f>IFERROR(VLOOKUP(Tabela34[[#This Row],[Produto]],produtos,5,0),"")</f>
        <v/>
      </c>
      <c r="I221" s="101" t="str">
        <f>IFERROR(Tabela34[[#This Row],[preço unitário]]*Tabela34[[#This Row],[Qtd]],"")</f>
        <v/>
      </c>
      <c r="M221" s="90"/>
    </row>
    <row r="222" spans="1:13" x14ac:dyDescent="0.3">
      <c r="A222" s="98"/>
      <c r="B222" s="99"/>
      <c r="C222" s="100" t="str">
        <f>IFERROR(VLOOKUP(Tabela33[[#This Row],[Produto]],produtos,3,0),"")</f>
        <v/>
      </c>
      <c r="D222" s="101" t="str">
        <f>IFERROR(Tabela33[[#This Row],[preço unitário]]*Tabela33[[#This Row],[Qtd]],"")</f>
        <v/>
      </c>
      <c r="F222" s="98"/>
      <c r="G222" s="98"/>
      <c r="H222" s="100" t="str">
        <f>IFERROR(VLOOKUP(Tabela34[[#This Row],[Produto]],produtos,5,0),"")</f>
        <v/>
      </c>
      <c r="I222" s="101" t="str">
        <f>IFERROR(Tabela34[[#This Row],[preço unitário]]*Tabela34[[#This Row],[Qtd]],"")</f>
        <v/>
      </c>
      <c r="M222" s="90"/>
    </row>
    <row r="223" spans="1:13" x14ac:dyDescent="0.3">
      <c r="A223" s="98"/>
      <c r="B223" s="99"/>
      <c r="C223" s="100" t="str">
        <f>IFERROR(VLOOKUP(Tabela33[[#This Row],[Produto]],produtos,3,0),"")</f>
        <v/>
      </c>
      <c r="D223" s="101" t="str">
        <f>IFERROR(Tabela33[[#This Row],[preço unitário]]*Tabela33[[#This Row],[Qtd]],"")</f>
        <v/>
      </c>
      <c r="F223" s="98"/>
      <c r="G223" s="98"/>
      <c r="H223" s="100" t="str">
        <f>IFERROR(VLOOKUP(Tabela34[[#This Row],[Produto]],produtos,5,0),"")</f>
        <v/>
      </c>
      <c r="I223" s="101" t="str">
        <f>IFERROR(Tabela34[[#This Row],[preço unitário]]*Tabela34[[#This Row],[Qtd]],"")</f>
        <v/>
      </c>
      <c r="M223" s="90"/>
    </row>
    <row r="224" spans="1:13" x14ac:dyDescent="0.3">
      <c r="A224" s="98"/>
      <c r="B224" s="99"/>
      <c r="C224" s="100" t="str">
        <f>IFERROR(VLOOKUP(Tabela33[[#This Row],[Produto]],produtos,3,0),"")</f>
        <v/>
      </c>
      <c r="D224" s="101" t="str">
        <f>IFERROR(Tabela33[[#This Row],[preço unitário]]*Tabela33[[#This Row],[Qtd]],"")</f>
        <v/>
      </c>
      <c r="F224" s="98"/>
      <c r="G224" s="98"/>
      <c r="H224" s="100" t="str">
        <f>IFERROR(VLOOKUP(Tabela34[[#This Row],[Produto]],produtos,5,0),"")</f>
        <v/>
      </c>
      <c r="I224" s="101" t="str">
        <f>IFERROR(Tabela34[[#This Row],[preço unitário]]*Tabela34[[#This Row],[Qtd]],"")</f>
        <v/>
      </c>
      <c r="M224" s="90"/>
    </row>
    <row r="225" spans="1:13" x14ac:dyDescent="0.3">
      <c r="A225" s="98"/>
      <c r="B225" s="99"/>
      <c r="C225" s="100" t="str">
        <f>IFERROR(VLOOKUP(Tabela33[[#This Row],[Produto]],produtos,3,0),"")</f>
        <v/>
      </c>
      <c r="D225" s="101" t="str">
        <f>IFERROR(Tabela33[[#This Row],[preço unitário]]*Tabela33[[#This Row],[Qtd]],"")</f>
        <v/>
      </c>
      <c r="F225" s="98"/>
      <c r="G225" s="98"/>
      <c r="H225" s="100" t="str">
        <f>IFERROR(VLOOKUP(Tabela34[[#This Row],[Produto]],produtos,5,0),"")</f>
        <v/>
      </c>
      <c r="I225" s="101" t="str">
        <f>IFERROR(Tabela34[[#This Row],[preço unitário]]*Tabela34[[#This Row],[Qtd]],"")</f>
        <v/>
      </c>
      <c r="M225" s="90"/>
    </row>
    <row r="226" spans="1:13" x14ac:dyDescent="0.3">
      <c r="A226" s="98"/>
      <c r="B226" s="99"/>
      <c r="C226" s="100" t="str">
        <f>IFERROR(VLOOKUP(Tabela33[[#This Row],[Produto]],produtos,3,0),"")</f>
        <v/>
      </c>
      <c r="D226" s="101" t="str">
        <f>IFERROR(Tabela33[[#This Row],[preço unitário]]*Tabela33[[#This Row],[Qtd]],"")</f>
        <v/>
      </c>
      <c r="F226" s="98"/>
      <c r="G226" s="98"/>
      <c r="H226" s="100" t="str">
        <f>IFERROR(VLOOKUP(Tabela34[[#This Row],[Produto]],produtos,5,0),"")</f>
        <v/>
      </c>
      <c r="I226" s="101" t="str">
        <f>IFERROR(Tabela34[[#This Row],[preço unitário]]*Tabela34[[#This Row],[Qtd]],"")</f>
        <v/>
      </c>
      <c r="M226" s="90"/>
    </row>
    <row r="227" spans="1:13" x14ac:dyDescent="0.3">
      <c r="A227" s="98"/>
      <c r="B227" s="99"/>
      <c r="C227" s="100" t="str">
        <f>IFERROR(VLOOKUP(Tabela33[[#This Row],[Produto]],produtos,3,0),"")</f>
        <v/>
      </c>
      <c r="D227" s="101" t="str">
        <f>IFERROR(Tabela33[[#This Row],[preço unitário]]*Tabela33[[#This Row],[Qtd]],"")</f>
        <v/>
      </c>
      <c r="F227" s="98"/>
      <c r="G227" s="98"/>
      <c r="H227" s="100" t="str">
        <f>IFERROR(VLOOKUP(Tabela34[[#This Row],[Produto]],produtos,5,0),"")</f>
        <v/>
      </c>
      <c r="I227" s="101" t="str">
        <f>IFERROR(Tabela34[[#This Row],[preço unitário]]*Tabela34[[#This Row],[Qtd]],"")</f>
        <v/>
      </c>
      <c r="M227" s="90"/>
    </row>
    <row r="228" spans="1:13" x14ac:dyDescent="0.3">
      <c r="A228" s="98"/>
      <c r="B228" s="99"/>
      <c r="C228" s="100" t="str">
        <f>IFERROR(VLOOKUP(Tabela33[[#This Row],[Produto]],produtos,3,0),"")</f>
        <v/>
      </c>
      <c r="D228" s="101" t="str">
        <f>IFERROR(Tabela33[[#This Row],[preço unitário]]*Tabela33[[#This Row],[Qtd]],"")</f>
        <v/>
      </c>
      <c r="F228" s="98"/>
      <c r="G228" s="98"/>
      <c r="H228" s="100" t="str">
        <f>IFERROR(VLOOKUP(Tabela34[[#This Row],[Produto]],produtos,5,0),"")</f>
        <v/>
      </c>
      <c r="I228" s="101" t="str">
        <f>IFERROR(Tabela34[[#This Row],[preço unitário]]*Tabela34[[#This Row],[Qtd]],"")</f>
        <v/>
      </c>
      <c r="M228" s="90"/>
    </row>
    <row r="229" spans="1:13" x14ac:dyDescent="0.3">
      <c r="A229" s="98"/>
      <c r="B229" s="99"/>
      <c r="C229" s="100" t="str">
        <f>IFERROR(VLOOKUP(Tabela33[[#This Row],[Produto]],produtos,3,0),"")</f>
        <v/>
      </c>
      <c r="D229" s="101" t="str">
        <f>IFERROR(Tabela33[[#This Row],[preço unitário]]*Tabela33[[#This Row],[Qtd]],"")</f>
        <v/>
      </c>
      <c r="F229" s="98"/>
      <c r="G229" s="98"/>
      <c r="H229" s="100" t="str">
        <f>IFERROR(VLOOKUP(Tabela34[[#This Row],[Produto]],produtos,5,0),"")</f>
        <v/>
      </c>
      <c r="I229" s="101" t="str">
        <f>IFERROR(Tabela34[[#This Row],[preço unitário]]*Tabela34[[#This Row],[Qtd]],"")</f>
        <v/>
      </c>
      <c r="M229" s="90"/>
    </row>
    <row r="230" spans="1:13" x14ac:dyDescent="0.3">
      <c r="A230" s="98"/>
      <c r="B230" s="99"/>
      <c r="C230" s="100" t="str">
        <f>IFERROR(VLOOKUP(Tabela33[[#This Row],[Produto]],produtos,3,0),"")</f>
        <v/>
      </c>
      <c r="D230" s="101" t="str">
        <f>IFERROR(Tabela33[[#This Row],[preço unitário]]*Tabela33[[#This Row],[Qtd]],"")</f>
        <v/>
      </c>
      <c r="F230" s="98"/>
      <c r="G230" s="98"/>
      <c r="H230" s="100" t="str">
        <f>IFERROR(VLOOKUP(Tabela34[[#This Row],[Produto]],produtos,5,0),"")</f>
        <v/>
      </c>
      <c r="I230" s="101" t="str">
        <f>IFERROR(Tabela34[[#This Row],[preço unitário]]*Tabela34[[#This Row],[Qtd]],"")</f>
        <v/>
      </c>
      <c r="M230" s="90"/>
    </row>
    <row r="231" spans="1:13" x14ac:dyDescent="0.3">
      <c r="A231" s="98"/>
      <c r="B231" s="99"/>
      <c r="C231" s="100" t="str">
        <f>IFERROR(VLOOKUP(Tabela33[[#This Row],[Produto]],produtos,3,0),"")</f>
        <v/>
      </c>
      <c r="D231" s="101" t="str">
        <f>IFERROR(Tabela33[[#This Row],[preço unitário]]*Tabela33[[#This Row],[Qtd]],"")</f>
        <v/>
      </c>
      <c r="F231" s="98"/>
      <c r="G231" s="98"/>
      <c r="H231" s="100" t="str">
        <f>IFERROR(VLOOKUP(Tabela34[[#This Row],[Produto]],produtos,5,0),"")</f>
        <v/>
      </c>
      <c r="I231" s="101" t="str">
        <f>IFERROR(Tabela34[[#This Row],[preço unitário]]*Tabela34[[#This Row],[Qtd]],"")</f>
        <v/>
      </c>
      <c r="M231" s="90"/>
    </row>
    <row r="232" spans="1:13" x14ac:dyDescent="0.3">
      <c r="A232" s="98"/>
      <c r="B232" s="99"/>
      <c r="C232" s="100" t="str">
        <f>IFERROR(VLOOKUP(Tabela33[[#This Row],[Produto]],produtos,3,0),"")</f>
        <v/>
      </c>
      <c r="D232" s="101" t="str">
        <f>IFERROR(Tabela33[[#This Row],[preço unitário]]*Tabela33[[#This Row],[Qtd]],"")</f>
        <v/>
      </c>
      <c r="F232" s="98"/>
      <c r="G232" s="98"/>
      <c r="H232" s="100" t="str">
        <f>IFERROR(VLOOKUP(Tabela34[[#This Row],[Produto]],produtos,5,0),"")</f>
        <v/>
      </c>
      <c r="I232" s="101" t="str">
        <f>IFERROR(Tabela34[[#This Row],[preço unitário]]*Tabela34[[#This Row],[Qtd]],"")</f>
        <v/>
      </c>
      <c r="M232" s="90"/>
    </row>
    <row r="233" spans="1:13" x14ac:dyDescent="0.3">
      <c r="A233" s="98"/>
      <c r="B233" s="99"/>
      <c r="C233" s="100" t="str">
        <f>IFERROR(VLOOKUP(Tabela33[[#This Row],[Produto]],produtos,3,0),"")</f>
        <v/>
      </c>
      <c r="D233" s="101" t="str">
        <f>IFERROR(Tabela33[[#This Row],[preço unitário]]*Tabela33[[#This Row],[Qtd]],"")</f>
        <v/>
      </c>
      <c r="F233" s="98"/>
      <c r="G233" s="98"/>
      <c r="H233" s="100" t="str">
        <f>IFERROR(VLOOKUP(Tabela34[[#This Row],[Produto]],produtos,5,0),"")</f>
        <v/>
      </c>
      <c r="I233" s="101" t="str">
        <f>IFERROR(Tabela34[[#This Row],[preço unitário]]*Tabela34[[#This Row],[Qtd]],"")</f>
        <v/>
      </c>
      <c r="M233" s="90"/>
    </row>
    <row r="234" spans="1:13" x14ac:dyDescent="0.3">
      <c r="A234" s="98"/>
      <c r="B234" s="99"/>
      <c r="C234" s="100" t="str">
        <f>IFERROR(VLOOKUP(Tabela33[[#This Row],[Produto]],produtos,3,0),"")</f>
        <v/>
      </c>
      <c r="D234" s="101" t="str">
        <f>IFERROR(Tabela33[[#This Row],[preço unitário]]*Tabela33[[#This Row],[Qtd]],"")</f>
        <v/>
      </c>
      <c r="F234" s="98"/>
      <c r="G234" s="98"/>
      <c r="H234" s="100" t="str">
        <f>IFERROR(VLOOKUP(Tabela34[[#This Row],[Produto]],produtos,5,0),"")</f>
        <v/>
      </c>
      <c r="I234" s="101" t="str">
        <f>IFERROR(Tabela34[[#This Row],[preço unitário]]*Tabela34[[#This Row],[Qtd]],"")</f>
        <v/>
      </c>
      <c r="M234" s="90"/>
    </row>
    <row r="235" spans="1:13" x14ac:dyDescent="0.3">
      <c r="A235" s="98"/>
      <c r="B235" s="99"/>
      <c r="C235" s="100" t="str">
        <f>IFERROR(VLOOKUP(Tabela33[[#This Row],[Produto]],produtos,3,0),"")</f>
        <v/>
      </c>
      <c r="D235" s="101" t="str">
        <f>IFERROR(Tabela33[[#This Row],[preço unitário]]*Tabela33[[#This Row],[Qtd]],"")</f>
        <v/>
      </c>
      <c r="F235" s="98"/>
      <c r="G235" s="98"/>
      <c r="H235" s="100" t="str">
        <f>IFERROR(VLOOKUP(Tabela34[[#This Row],[Produto]],produtos,5,0),"")</f>
        <v/>
      </c>
      <c r="I235" s="101" t="str">
        <f>IFERROR(Tabela34[[#This Row],[preço unitário]]*Tabela34[[#This Row],[Qtd]],"")</f>
        <v/>
      </c>
      <c r="M235" s="90"/>
    </row>
    <row r="236" spans="1:13" x14ac:dyDescent="0.3">
      <c r="A236" s="98"/>
      <c r="B236" s="99"/>
      <c r="C236" s="100" t="str">
        <f>IFERROR(VLOOKUP(Tabela33[[#This Row],[Produto]],produtos,3,0),"")</f>
        <v/>
      </c>
      <c r="D236" s="101" t="str">
        <f>IFERROR(Tabela33[[#This Row],[preço unitário]]*Tabela33[[#This Row],[Qtd]],"")</f>
        <v/>
      </c>
      <c r="F236" s="98"/>
      <c r="G236" s="98"/>
      <c r="H236" s="100" t="str">
        <f>IFERROR(VLOOKUP(Tabela34[[#This Row],[Produto]],produtos,5,0),"")</f>
        <v/>
      </c>
      <c r="I236" s="101" t="str">
        <f>IFERROR(Tabela34[[#This Row],[preço unitário]]*Tabela34[[#This Row],[Qtd]],"")</f>
        <v/>
      </c>
      <c r="M236" s="90"/>
    </row>
    <row r="237" spans="1:13" x14ac:dyDescent="0.3">
      <c r="A237" s="98"/>
      <c r="B237" s="99"/>
      <c r="C237" s="100" t="str">
        <f>IFERROR(VLOOKUP(Tabela33[[#This Row],[Produto]],produtos,3,0),"")</f>
        <v/>
      </c>
      <c r="D237" s="101" t="str">
        <f>IFERROR(Tabela33[[#This Row],[preço unitário]]*Tabela33[[#This Row],[Qtd]],"")</f>
        <v/>
      </c>
      <c r="F237" s="98"/>
      <c r="G237" s="98"/>
      <c r="H237" s="100" t="str">
        <f>IFERROR(VLOOKUP(Tabela34[[#This Row],[Produto]],produtos,5,0),"")</f>
        <v/>
      </c>
      <c r="I237" s="101" t="str">
        <f>IFERROR(Tabela34[[#This Row],[preço unitário]]*Tabela34[[#This Row],[Qtd]],"")</f>
        <v/>
      </c>
      <c r="M237" s="90"/>
    </row>
    <row r="238" spans="1:13" x14ac:dyDescent="0.3">
      <c r="A238" s="98"/>
      <c r="B238" s="99"/>
      <c r="C238" s="100" t="str">
        <f>IFERROR(VLOOKUP(Tabela33[[#This Row],[Produto]],produtos,3,0),"")</f>
        <v/>
      </c>
      <c r="D238" s="101" t="str">
        <f>IFERROR(Tabela33[[#This Row],[preço unitário]]*Tabela33[[#This Row],[Qtd]],"")</f>
        <v/>
      </c>
      <c r="F238" s="98"/>
      <c r="G238" s="98"/>
      <c r="H238" s="100" t="str">
        <f>IFERROR(VLOOKUP(Tabela34[[#This Row],[Produto]],produtos,5,0),"")</f>
        <v/>
      </c>
      <c r="I238" s="101" t="str">
        <f>IFERROR(Tabela34[[#This Row],[preço unitário]]*Tabela34[[#This Row],[Qtd]],"")</f>
        <v/>
      </c>
      <c r="M238" s="90"/>
    </row>
    <row r="239" spans="1:13" x14ac:dyDescent="0.3">
      <c r="A239" s="98"/>
      <c r="B239" s="99"/>
      <c r="C239" s="100" t="str">
        <f>IFERROR(VLOOKUP(Tabela33[[#This Row],[Produto]],produtos,3,0),"")</f>
        <v/>
      </c>
      <c r="D239" s="101" t="str">
        <f>IFERROR(Tabela33[[#This Row],[preço unitário]]*Tabela33[[#This Row],[Qtd]],"")</f>
        <v/>
      </c>
      <c r="F239" s="98"/>
      <c r="G239" s="98"/>
      <c r="H239" s="100" t="str">
        <f>IFERROR(VLOOKUP(Tabela34[[#This Row],[Produto]],produtos,5,0),"")</f>
        <v/>
      </c>
      <c r="I239" s="101" t="str">
        <f>IFERROR(Tabela34[[#This Row],[preço unitário]]*Tabela34[[#This Row],[Qtd]],"")</f>
        <v/>
      </c>
      <c r="M239" s="90"/>
    </row>
    <row r="240" spans="1:13" x14ac:dyDescent="0.3">
      <c r="A240" s="98"/>
      <c r="B240" s="99"/>
      <c r="C240" s="100" t="str">
        <f>IFERROR(VLOOKUP(Tabela33[[#This Row],[Produto]],produtos,3,0),"")</f>
        <v/>
      </c>
      <c r="D240" s="101" t="str">
        <f>IFERROR(Tabela33[[#This Row],[preço unitário]]*Tabela33[[#This Row],[Qtd]],"")</f>
        <v/>
      </c>
      <c r="F240" s="98"/>
      <c r="G240" s="98"/>
      <c r="H240" s="100" t="str">
        <f>IFERROR(VLOOKUP(Tabela34[[#This Row],[Produto]],produtos,5,0),"")</f>
        <v/>
      </c>
      <c r="I240" s="101" t="str">
        <f>IFERROR(Tabela34[[#This Row],[preço unitário]]*Tabela34[[#This Row],[Qtd]],"")</f>
        <v/>
      </c>
      <c r="M240" s="90"/>
    </row>
    <row r="241" spans="1:13" x14ac:dyDescent="0.3">
      <c r="A241" s="98"/>
      <c r="B241" s="99"/>
      <c r="C241" s="100" t="str">
        <f>IFERROR(VLOOKUP(Tabela33[[#This Row],[Produto]],produtos,3,0),"")</f>
        <v/>
      </c>
      <c r="D241" s="101" t="str">
        <f>IFERROR(Tabela33[[#This Row],[preço unitário]]*Tabela33[[#This Row],[Qtd]],"")</f>
        <v/>
      </c>
      <c r="F241" s="98"/>
      <c r="G241" s="98"/>
      <c r="H241" s="100" t="str">
        <f>IFERROR(VLOOKUP(Tabela34[[#This Row],[Produto]],produtos,5,0),"")</f>
        <v/>
      </c>
      <c r="I241" s="101" t="str">
        <f>IFERROR(Tabela34[[#This Row],[preço unitário]]*Tabela34[[#This Row],[Qtd]],"")</f>
        <v/>
      </c>
      <c r="M241" s="90"/>
    </row>
    <row r="242" spans="1:13" x14ac:dyDescent="0.3">
      <c r="A242" s="98"/>
      <c r="B242" s="99"/>
      <c r="C242" s="100" t="str">
        <f>IFERROR(VLOOKUP(Tabela33[[#This Row],[Produto]],produtos,3,0),"")</f>
        <v/>
      </c>
      <c r="D242" s="101" t="str">
        <f>IFERROR(Tabela33[[#This Row],[preço unitário]]*Tabela33[[#This Row],[Qtd]],"")</f>
        <v/>
      </c>
      <c r="F242" s="98"/>
      <c r="G242" s="98"/>
      <c r="H242" s="100" t="str">
        <f>IFERROR(VLOOKUP(Tabela34[[#This Row],[Produto]],produtos,5,0),"")</f>
        <v/>
      </c>
      <c r="I242" s="101" t="str">
        <f>IFERROR(Tabela34[[#This Row],[preço unitário]]*Tabela34[[#This Row],[Qtd]],"")</f>
        <v/>
      </c>
      <c r="M242" s="90"/>
    </row>
    <row r="243" spans="1:13" x14ac:dyDescent="0.3">
      <c r="A243" s="98"/>
      <c r="B243" s="99"/>
      <c r="C243" s="100" t="str">
        <f>IFERROR(VLOOKUP(Tabela33[[#This Row],[Produto]],produtos,3,0),"")</f>
        <v/>
      </c>
      <c r="D243" s="101" t="str">
        <f>IFERROR(Tabela33[[#This Row],[preço unitário]]*Tabela33[[#This Row],[Qtd]],"")</f>
        <v/>
      </c>
      <c r="F243" s="98"/>
      <c r="G243" s="98"/>
      <c r="H243" s="100" t="str">
        <f>IFERROR(VLOOKUP(Tabela34[[#This Row],[Produto]],produtos,5,0),"")</f>
        <v/>
      </c>
      <c r="I243" s="101" t="str">
        <f>IFERROR(Tabela34[[#This Row],[preço unitário]]*Tabela34[[#This Row],[Qtd]],"")</f>
        <v/>
      </c>
      <c r="M243" s="90"/>
    </row>
    <row r="244" spans="1:13" x14ac:dyDescent="0.3">
      <c r="A244" s="98"/>
      <c r="B244" s="99"/>
      <c r="C244" s="100" t="str">
        <f>IFERROR(VLOOKUP(Tabela33[[#This Row],[Produto]],produtos,3,0),"")</f>
        <v/>
      </c>
      <c r="D244" s="101" t="str">
        <f>IFERROR(Tabela33[[#This Row],[preço unitário]]*Tabela33[[#This Row],[Qtd]],"")</f>
        <v/>
      </c>
      <c r="F244" s="98"/>
      <c r="G244" s="98"/>
      <c r="H244" s="100" t="str">
        <f>IFERROR(VLOOKUP(Tabela34[[#This Row],[Produto]],produtos,5,0),"")</f>
        <v/>
      </c>
      <c r="I244" s="101" t="str">
        <f>IFERROR(Tabela34[[#This Row],[preço unitário]]*Tabela34[[#This Row],[Qtd]],"")</f>
        <v/>
      </c>
      <c r="M244" s="90"/>
    </row>
    <row r="245" spans="1:13" x14ac:dyDescent="0.3">
      <c r="A245" s="98"/>
      <c r="B245" s="99"/>
      <c r="C245" s="100" t="str">
        <f>IFERROR(VLOOKUP(Tabela33[[#This Row],[Produto]],produtos,3,0),"")</f>
        <v/>
      </c>
      <c r="D245" s="101" t="str">
        <f>IFERROR(Tabela33[[#This Row],[preço unitário]]*Tabela33[[#This Row],[Qtd]],"")</f>
        <v/>
      </c>
      <c r="F245" s="98"/>
      <c r="G245" s="98"/>
      <c r="H245" s="100" t="str">
        <f>IFERROR(VLOOKUP(Tabela34[[#This Row],[Produto]],produtos,5,0),"")</f>
        <v/>
      </c>
      <c r="I245" s="101" t="str">
        <f>IFERROR(Tabela34[[#This Row],[preço unitário]]*Tabela34[[#This Row],[Qtd]],"")</f>
        <v/>
      </c>
      <c r="M245" s="90"/>
    </row>
    <row r="246" spans="1:13" x14ac:dyDescent="0.3">
      <c r="A246" s="98"/>
      <c r="B246" s="99"/>
      <c r="C246" s="100" t="str">
        <f>IFERROR(VLOOKUP(Tabela33[[#This Row],[Produto]],produtos,3,0),"")</f>
        <v/>
      </c>
      <c r="D246" s="101" t="str">
        <f>IFERROR(Tabela33[[#This Row],[preço unitário]]*Tabela33[[#This Row],[Qtd]],"")</f>
        <v/>
      </c>
      <c r="F246" s="98"/>
      <c r="G246" s="98"/>
      <c r="H246" s="100" t="str">
        <f>IFERROR(VLOOKUP(Tabela34[[#This Row],[Produto]],produtos,5,0),"")</f>
        <v/>
      </c>
      <c r="I246" s="101" t="str">
        <f>IFERROR(Tabela34[[#This Row],[preço unitário]]*Tabela34[[#This Row],[Qtd]],"")</f>
        <v/>
      </c>
      <c r="M246" s="90"/>
    </row>
    <row r="247" spans="1:13" x14ac:dyDescent="0.3">
      <c r="A247" s="98"/>
      <c r="B247" s="99"/>
      <c r="C247" s="100" t="str">
        <f>IFERROR(VLOOKUP(Tabela33[[#This Row],[Produto]],produtos,3,0),"")</f>
        <v/>
      </c>
      <c r="D247" s="101" t="str">
        <f>IFERROR(Tabela33[[#This Row],[preço unitário]]*Tabela33[[#This Row],[Qtd]],"")</f>
        <v/>
      </c>
      <c r="F247" s="98"/>
      <c r="G247" s="98"/>
      <c r="H247" s="100" t="str">
        <f>IFERROR(VLOOKUP(Tabela34[[#This Row],[Produto]],produtos,5,0),"")</f>
        <v/>
      </c>
      <c r="I247" s="101" t="str">
        <f>IFERROR(Tabela34[[#This Row],[preço unitário]]*Tabela34[[#This Row],[Qtd]],"")</f>
        <v/>
      </c>
      <c r="M247" s="90"/>
    </row>
    <row r="248" spans="1:13" x14ac:dyDescent="0.3">
      <c r="A248" s="98"/>
      <c r="B248" s="99"/>
      <c r="C248" s="100" t="str">
        <f>IFERROR(VLOOKUP(Tabela33[[#This Row],[Produto]],produtos,3,0),"")</f>
        <v/>
      </c>
      <c r="D248" s="101" t="str">
        <f>IFERROR(Tabela33[[#This Row],[preço unitário]]*Tabela33[[#This Row],[Qtd]],"")</f>
        <v/>
      </c>
      <c r="F248" s="98"/>
      <c r="G248" s="98"/>
      <c r="H248" s="100" t="str">
        <f>IFERROR(VLOOKUP(Tabela34[[#This Row],[Produto]],produtos,5,0),"")</f>
        <v/>
      </c>
      <c r="I248" s="101" t="str">
        <f>IFERROR(Tabela34[[#This Row],[preço unitário]]*Tabela34[[#This Row],[Qtd]],"")</f>
        <v/>
      </c>
      <c r="M248" s="90"/>
    </row>
    <row r="249" spans="1:13" x14ac:dyDescent="0.3">
      <c r="A249" s="98"/>
      <c r="B249" s="99"/>
      <c r="C249" s="100" t="str">
        <f>IFERROR(VLOOKUP(Tabela33[[#This Row],[Produto]],produtos,3,0),"")</f>
        <v/>
      </c>
      <c r="D249" s="101" t="str">
        <f>IFERROR(Tabela33[[#This Row],[preço unitário]]*Tabela33[[#This Row],[Qtd]],"")</f>
        <v/>
      </c>
      <c r="F249" s="98"/>
      <c r="G249" s="98"/>
      <c r="H249" s="100" t="str">
        <f>IFERROR(VLOOKUP(Tabela34[[#This Row],[Produto]],produtos,5,0),"")</f>
        <v/>
      </c>
      <c r="I249" s="101" t="str">
        <f>IFERROR(Tabela34[[#This Row],[preço unitário]]*Tabela34[[#This Row],[Qtd]],"")</f>
        <v/>
      </c>
      <c r="M249" s="90"/>
    </row>
    <row r="250" spans="1:13" x14ac:dyDescent="0.3">
      <c r="A250" s="98"/>
      <c r="B250" s="99"/>
      <c r="C250" s="100" t="str">
        <f>IFERROR(VLOOKUP(Tabela33[[#This Row],[Produto]],produtos,3,0),"")</f>
        <v/>
      </c>
      <c r="D250" s="101" t="str">
        <f>IFERROR(Tabela33[[#This Row],[preço unitário]]*Tabela33[[#This Row],[Qtd]],"")</f>
        <v/>
      </c>
      <c r="F250" s="98"/>
      <c r="G250" s="98"/>
      <c r="H250" s="100" t="str">
        <f>IFERROR(VLOOKUP(Tabela34[[#This Row],[Produto]],produtos,5,0),"")</f>
        <v/>
      </c>
      <c r="I250" s="101" t="str">
        <f>IFERROR(Tabela34[[#This Row],[preço unitário]]*Tabela34[[#This Row],[Qtd]],"")</f>
        <v/>
      </c>
      <c r="M250" s="90"/>
    </row>
    <row r="251" spans="1:13" x14ac:dyDescent="0.3">
      <c r="A251" s="98"/>
      <c r="B251" s="99"/>
      <c r="C251" s="100" t="str">
        <f>IFERROR(VLOOKUP(Tabela33[[#This Row],[Produto]],produtos,3,0),"")</f>
        <v/>
      </c>
      <c r="D251" s="101" t="str">
        <f>IFERROR(Tabela33[[#This Row],[preço unitário]]*Tabela33[[#This Row],[Qtd]],"")</f>
        <v/>
      </c>
      <c r="F251" s="98"/>
      <c r="G251" s="98"/>
      <c r="H251" s="100" t="str">
        <f>IFERROR(VLOOKUP(Tabela34[[#This Row],[Produto]],produtos,5,0),"")</f>
        <v/>
      </c>
      <c r="I251" s="101" t="str">
        <f>IFERROR(Tabela34[[#This Row],[preço unitário]]*Tabela34[[#This Row],[Qtd]],"")</f>
        <v/>
      </c>
      <c r="M251" s="90"/>
    </row>
    <row r="252" spans="1:13" x14ac:dyDescent="0.3">
      <c r="A252" s="98"/>
      <c r="B252" s="99"/>
      <c r="C252" s="100" t="str">
        <f>IFERROR(VLOOKUP(Tabela33[[#This Row],[Produto]],produtos,3,0),"")</f>
        <v/>
      </c>
      <c r="D252" s="101" t="str">
        <f>IFERROR(Tabela33[[#This Row],[preço unitário]]*Tabela33[[#This Row],[Qtd]],"")</f>
        <v/>
      </c>
      <c r="F252" s="98"/>
      <c r="G252" s="98"/>
      <c r="H252" s="100" t="str">
        <f>IFERROR(VLOOKUP(Tabela34[[#This Row],[Produto]],produtos,5,0),"")</f>
        <v/>
      </c>
      <c r="I252" s="101" t="str">
        <f>IFERROR(Tabela34[[#This Row],[preço unitário]]*Tabela34[[#This Row],[Qtd]],"")</f>
        <v/>
      </c>
      <c r="M252" s="90"/>
    </row>
    <row r="253" spans="1:13" x14ac:dyDescent="0.3">
      <c r="A253" s="98"/>
      <c r="B253" s="99"/>
      <c r="C253" s="100" t="str">
        <f>IFERROR(VLOOKUP(Tabela33[[#This Row],[Produto]],produtos,3,0),"")</f>
        <v/>
      </c>
      <c r="D253" s="101" t="str">
        <f>IFERROR(Tabela33[[#This Row],[preço unitário]]*Tabela33[[#This Row],[Qtd]],"")</f>
        <v/>
      </c>
      <c r="F253" s="98"/>
      <c r="G253" s="98"/>
      <c r="H253" s="100" t="str">
        <f>IFERROR(VLOOKUP(Tabela34[[#This Row],[Produto]],produtos,5,0),"")</f>
        <v/>
      </c>
      <c r="I253" s="101" t="str">
        <f>IFERROR(Tabela34[[#This Row],[preço unitário]]*Tabela34[[#This Row],[Qtd]],"")</f>
        <v/>
      </c>
      <c r="M253" s="90"/>
    </row>
    <row r="254" spans="1:13" x14ac:dyDescent="0.3">
      <c r="A254" s="98"/>
      <c r="B254" s="99"/>
      <c r="C254" s="100" t="str">
        <f>IFERROR(VLOOKUP(Tabela33[[#This Row],[Produto]],produtos,3,0),"")</f>
        <v/>
      </c>
      <c r="D254" s="101" t="str">
        <f>IFERROR(Tabela33[[#This Row],[preço unitário]]*Tabela33[[#This Row],[Qtd]],"")</f>
        <v/>
      </c>
      <c r="F254" s="98"/>
      <c r="G254" s="98"/>
      <c r="H254" s="100" t="str">
        <f>IFERROR(VLOOKUP(Tabela34[[#This Row],[Produto]],produtos,5,0),"")</f>
        <v/>
      </c>
      <c r="I254" s="101" t="str">
        <f>IFERROR(Tabela34[[#This Row],[preço unitário]]*Tabela34[[#This Row],[Qtd]],"")</f>
        <v/>
      </c>
      <c r="M254" s="90"/>
    </row>
    <row r="255" spans="1:13" x14ac:dyDescent="0.3">
      <c r="A255" s="98"/>
      <c r="B255" s="99"/>
      <c r="C255" s="100" t="str">
        <f>IFERROR(VLOOKUP(Tabela33[[#This Row],[Produto]],produtos,3,0),"")</f>
        <v/>
      </c>
      <c r="D255" s="101" t="str">
        <f>IFERROR(Tabela33[[#This Row],[preço unitário]]*Tabela33[[#This Row],[Qtd]],"")</f>
        <v/>
      </c>
      <c r="F255" s="98"/>
      <c r="G255" s="98"/>
      <c r="H255" s="100" t="str">
        <f>IFERROR(VLOOKUP(Tabela34[[#This Row],[Produto]],produtos,5,0),"")</f>
        <v/>
      </c>
      <c r="I255" s="101" t="str">
        <f>IFERROR(Tabela34[[#This Row],[preço unitário]]*Tabela34[[#This Row],[Qtd]],"")</f>
        <v/>
      </c>
      <c r="M255" s="90"/>
    </row>
    <row r="256" spans="1:13" x14ac:dyDescent="0.3">
      <c r="A256" s="98"/>
      <c r="B256" s="99"/>
      <c r="C256" s="100" t="str">
        <f>IFERROR(VLOOKUP(Tabela33[[#This Row],[Produto]],produtos,3,0),"")</f>
        <v/>
      </c>
      <c r="D256" s="101" t="str">
        <f>IFERROR(Tabela33[[#This Row],[preço unitário]]*Tabela33[[#This Row],[Qtd]],"")</f>
        <v/>
      </c>
      <c r="F256" s="98"/>
      <c r="G256" s="98"/>
      <c r="H256" s="100" t="str">
        <f>IFERROR(VLOOKUP(Tabela34[[#This Row],[Produto]],produtos,5,0),"")</f>
        <v/>
      </c>
      <c r="I256" s="101" t="str">
        <f>IFERROR(Tabela34[[#This Row],[preço unitário]]*Tabela34[[#This Row],[Qtd]],"")</f>
        <v/>
      </c>
      <c r="M256" s="90"/>
    </row>
    <row r="257" spans="1:13" x14ac:dyDescent="0.3">
      <c r="A257" s="98"/>
      <c r="B257" s="99"/>
      <c r="C257" s="100" t="str">
        <f>IFERROR(VLOOKUP(Tabela33[[#This Row],[Produto]],produtos,3,0),"")</f>
        <v/>
      </c>
      <c r="D257" s="101" t="str">
        <f>IFERROR(Tabela33[[#This Row],[preço unitário]]*Tabela33[[#This Row],[Qtd]],"")</f>
        <v/>
      </c>
      <c r="F257" s="98"/>
      <c r="G257" s="98"/>
      <c r="H257" s="100" t="str">
        <f>IFERROR(VLOOKUP(Tabela34[[#This Row],[Produto]],produtos,5,0),"")</f>
        <v/>
      </c>
      <c r="I257" s="101" t="str">
        <f>IFERROR(Tabela34[[#This Row],[preço unitário]]*Tabela34[[#This Row],[Qtd]],"")</f>
        <v/>
      </c>
      <c r="M257" s="90"/>
    </row>
    <row r="258" spans="1:13" x14ac:dyDescent="0.3">
      <c r="A258" s="98"/>
      <c r="B258" s="99"/>
      <c r="C258" s="100" t="str">
        <f>IFERROR(VLOOKUP(Tabela33[[#This Row],[Produto]],produtos,3,0),"")</f>
        <v/>
      </c>
      <c r="D258" s="101" t="str">
        <f>IFERROR(Tabela33[[#This Row],[preço unitário]]*Tabela33[[#This Row],[Qtd]],"")</f>
        <v/>
      </c>
      <c r="F258" s="98"/>
      <c r="G258" s="98"/>
      <c r="H258" s="100" t="str">
        <f>IFERROR(VLOOKUP(Tabela34[[#This Row],[Produto]],produtos,5,0),"")</f>
        <v/>
      </c>
      <c r="I258" s="101" t="str">
        <f>IFERROR(Tabela34[[#This Row],[preço unitário]]*Tabela34[[#This Row],[Qtd]],"")</f>
        <v/>
      </c>
      <c r="M258" s="90"/>
    </row>
    <row r="259" spans="1:13" x14ac:dyDescent="0.3">
      <c r="A259" s="98"/>
      <c r="B259" s="99"/>
      <c r="C259" s="100" t="str">
        <f>IFERROR(VLOOKUP(Tabela33[[#This Row],[Produto]],produtos,3,0),"")</f>
        <v/>
      </c>
      <c r="D259" s="101" t="str">
        <f>IFERROR(Tabela33[[#This Row],[preço unitário]]*Tabela33[[#This Row],[Qtd]],"")</f>
        <v/>
      </c>
      <c r="F259" s="98"/>
      <c r="G259" s="98"/>
      <c r="H259" s="100" t="str">
        <f>IFERROR(VLOOKUP(Tabela34[[#This Row],[Produto]],produtos,5,0),"")</f>
        <v/>
      </c>
      <c r="I259" s="101" t="str">
        <f>IFERROR(Tabela34[[#This Row],[preço unitário]]*Tabela34[[#This Row],[Qtd]],"")</f>
        <v/>
      </c>
      <c r="M259" s="90"/>
    </row>
    <row r="260" spans="1:13" x14ac:dyDescent="0.3">
      <c r="A260" s="98"/>
      <c r="B260" s="99"/>
      <c r="C260" s="100" t="str">
        <f>IFERROR(VLOOKUP(Tabela33[[#This Row],[Produto]],produtos,3,0),"")</f>
        <v/>
      </c>
      <c r="D260" s="101" t="str">
        <f>IFERROR(Tabela33[[#This Row],[preço unitário]]*Tabela33[[#This Row],[Qtd]],"")</f>
        <v/>
      </c>
      <c r="F260" s="98"/>
      <c r="G260" s="98"/>
      <c r="H260" s="100" t="str">
        <f>IFERROR(VLOOKUP(Tabela34[[#This Row],[Produto]],produtos,5,0),"")</f>
        <v/>
      </c>
      <c r="I260" s="101" t="str">
        <f>IFERROR(Tabela34[[#This Row],[preço unitário]]*Tabela34[[#This Row],[Qtd]],"")</f>
        <v/>
      </c>
      <c r="M260" s="90"/>
    </row>
    <row r="261" spans="1:13" x14ac:dyDescent="0.3">
      <c r="A261" s="98"/>
      <c r="B261" s="99"/>
      <c r="C261" s="100" t="str">
        <f>IFERROR(VLOOKUP(Tabela33[[#This Row],[Produto]],produtos,3,0),"")</f>
        <v/>
      </c>
      <c r="D261" s="101" t="str">
        <f>IFERROR(Tabela33[[#This Row],[preço unitário]]*Tabela33[[#This Row],[Qtd]],"")</f>
        <v/>
      </c>
      <c r="F261" s="98"/>
      <c r="G261" s="98"/>
      <c r="H261" s="100" t="str">
        <f>IFERROR(VLOOKUP(Tabela34[[#This Row],[Produto]],produtos,5,0),"")</f>
        <v/>
      </c>
      <c r="I261" s="101" t="str">
        <f>IFERROR(Tabela34[[#This Row],[preço unitário]]*Tabela34[[#This Row],[Qtd]],"")</f>
        <v/>
      </c>
      <c r="M261" s="90"/>
    </row>
    <row r="262" spans="1:13" x14ac:dyDescent="0.3">
      <c r="A262" s="98"/>
      <c r="B262" s="99"/>
      <c r="C262" s="100" t="str">
        <f>IFERROR(VLOOKUP(Tabela33[[#This Row],[Produto]],produtos,3,0),"")</f>
        <v/>
      </c>
      <c r="D262" s="101" t="str">
        <f>IFERROR(Tabela33[[#This Row],[preço unitário]]*Tabela33[[#This Row],[Qtd]],"")</f>
        <v/>
      </c>
      <c r="F262" s="98"/>
      <c r="G262" s="98"/>
      <c r="H262" s="100" t="str">
        <f>IFERROR(VLOOKUP(Tabela34[[#This Row],[Produto]],produtos,5,0),"")</f>
        <v/>
      </c>
      <c r="I262" s="101" t="str">
        <f>IFERROR(Tabela34[[#This Row],[preço unitário]]*Tabela34[[#This Row],[Qtd]],"")</f>
        <v/>
      </c>
      <c r="M262" s="90"/>
    </row>
    <row r="263" spans="1:13" x14ac:dyDescent="0.3">
      <c r="A263" s="98"/>
      <c r="B263" s="99"/>
      <c r="C263" s="100" t="str">
        <f>IFERROR(VLOOKUP(Tabela33[[#This Row],[Produto]],produtos,3,0),"")</f>
        <v/>
      </c>
      <c r="D263" s="101" t="str">
        <f>IFERROR(Tabela33[[#This Row],[preço unitário]]*Tabela33[[#This Row],[Qtd]],"")</f>
        <v/>
      </c>
      <c r="F263" s="98"/>
      <c r="G263" s="98"/>
      <c r="H263" s="100" t="str">
        <f>IFERROR(VLOOKUP(Tabela34[[#This Row],[Produto]],produtos,5,0),"")</f>
        <v/>
      </c>
      <c r="I263" s="101" t="str">
        <f>IFERROR(Tabela34[[#This Row],[preço unitário]]*Tabela34[[#This Row],[Qtd]],"")</f>
        <v/>
      </c>
      <c r="M263" s="90"/>
    </row>
    <row r="264" spans="1:13" x14ac:dyDescent="0.3">
      <c r="A264" s="98"/>
      <c r="B264" s="99"/>
      <c r="C264" s="100" t="str">
        <f>IFERROR(VLOOKUP(Tabela33[[#This Row],[Produto]],produtos,3,0),"")</f>
        <v/>
      </c>
      <c r="D264" s="101" t="str">
        <f>IFERROR(Tabela33[[#This Row],[preço unitário]]*Tabela33[[#This Row],[Qtd]],"")</f>
        <v/>
      </c>
      <c r="F264" s="98"/>
      <c r="G264" s="98"/>
      <c r="H264" s="100" t="str">
        <f>IFERROR(VLOOKUP(Tabela34[[#This Row],[Produto]],produtos,5,0),"")</f>
        <v/>
      </c>
      <c r="I264" s="101" t="str">
        <f>IFERROR(Tabela34[[#This Row],[preço unitário]]*Tabela34[[#This Row],[Qtd]],"")</f>
        <v/>
      </c>
      <c r="M264" s="90"/>
    </row>
    <row r="265" spans="1:13" x14ac:dyDescent="0.3">
      <c r="A265" s="98"/>
      <c r="B265" s="99"/>
      <c r="C265" s="100" t="str">
        <f>IFERROR(VLOOKUP(Tabela33[[#This Row],[Produto]],produtos,3,0),"")</f>
        <v/>
      </c>
      <c r="D265" s="101" t="str">
        <f>IFERROR(Tabela33[[#This Row],[preço unitário]]*Tabela33[[#This Row],[Qtd]],"")</f>
        <v/>
      </c>
      <c r="F265" s="98"/>
      <c r="G265" s="98"/>
      <c r="H265" s="100" t="str">
        <f>IFERROR(VLOOKUP(Tabela34[[#This Row],[Produto]],produtos,5,0),"")</f>
        <v/>
      </c>
      <c r="I265" s="101" t="str">
        <f>IFERROR(Tabela34[[#This Row],[preço unitário]]*Tabela34[[#This Row],[Qtd]],"")</f>
        <v/>
      </c>
      <c r="M265" s="90"/>
    </row>
    <row r="266" spans="1:13" x14ac:dyDescent="0.3">
      <c r="A266" s="98"/>
      <c r="B266" s="99"/>
      <c r="C266" s="100" t="str">
        <f>IFERROR(VLOOKUP(Tabela33[[#This Row],[Produto]],produtos,3,0),"")</f>
        <v/>
      </c>
      <c r="D266" s="101" t="str">
        <f>IFERROR(Tabela33[[#This Row],[preço unitário]]*Tabela33[[#This Row],[Qtd]],"")</f>
        <v/>
      </c>
      <c r="F266" s="98"/>
      <c r="G266" s="98"/>
      <c r="H266" s="100" t="str">
        <f>IFERROR(VLOOKUP(Tabela34[[#This Row],[Produto]],produtos,5,0),"")</f>
        <v/>
      </c>
      <c r="I266" s="101" t="str">
        <f>IFERROR(Tabela34[[#This Row],[preço unitário]]*Tabela34[[#This Row],[Qtd]],"")</f>
        <v/>
      </c>
      <c r="M266" s="90"/>
    </row>
    <row r="267" spans="1:13" x14ac:dyDescent="0.3">
      <c r="A267" s="98"/>
      <c r="B267" s="99"/>
      <c r="C267" s="100" t="str">
        <f>IFERROR(VLOOKUP(Tabela33[[#This Row],[Produto]],produtos,3,0),"")</f>
        <v/>
      </c>
      <c r="D267" s="101" t="str">
        <f>IFERROR(Tabela33[[#This Row],[preço unitário]]*Tabela33[[#This Row],[Qtd]],"")</f>
        <v/>
      </c>
      <c r="F267" s="98"/>
      <c r="G267" s="98"/>
      <c r="H267" s="100" t="str">
        <f>IFERROR(VLOOKUP(Tabela34[[#This Row],[Produto]],produtos,5,0),"")</f>
        <v/>
      </c>
      <c r="I267" s="101" t="str">
        <f>IFERROR(Tabela34[[#This Row],[preço unitário]]*Tabela34[[#This Row],[Qtd]],"")</f>
        <v/>
      </c>
      <c r="M267" s="90"/>
    </row>
    <row r="268" spans="1:13" x14ac:dyDescent="0.3">
      <c r="A268" s="98"/>
      <c r="B268" s="99"/>
      <c r="C268" s="100" t="str">
        <f>IFERROR(VLOOKUP(Tabela33[[#This Row],[Produto]],produtos,3,0),"")</f>
        <v/>
      </c>
      <c r="D268" s="101" t="str">
        <f>IFERROR(Tabela33[[#This Row],[preço unitário]]*Tabela33[[#This Row],[Qtd]],"")</f>
        <v/>
      </c>
      <c r="F268" s="98"/>
      <c r="G268" s="98"/>
      <c r="H268" s="100" t="str">
        <f>IFERROR(VLOOKUP(Tabela34[[#This Row],[Produto]],produtos,5,0),"")</f>
        <v/>
      </c>
      <c r="I268" s="101" t="str">
        <f>IFERROR(Tabela34[[#This Row],[preço unitário]]*Tabela34[[#This Row],[Qtd]],"")</f>
        <v/>
      </c>
      <c r="M268" s="90"/>
    </row>
    <row r="269" spans="1:13" x14ac:dyDescent="0.3">
      <c r="A269" s="98"/>
      <c r="B269" s="99"/>
      <c r="C269" s="100" t="str">
        <f>IFERROR(VLOOKUP(Tabela33[[#This Row],[Produto]],produtos,3,0),"")</f>
        <v/>
      </c>
      <c r="D269" s="101" t="str">
        <f>IFERROR(Tabela33[[#This Row],[preço unitário]]*Tabela33[[#This Row],[Qtd]],"")</f>
        <v/>
      </c>
      <c r="F269" s="98"/>
      <c r="G269" s="98"/>
      <c r="H269" s="100" t="str">
        <f>IFERROR(VLOOKUP(Tabela34[[#This Row],[Produto]],produtos,5,0),"")</f>
        <v/>
      </c>
      <c r="I269" s="101" t="str">
        <f>IFERROR(Tabela34[[#This Row],[preço unitário]]*Tabela34[[#This Row],[Qtd]],"")</f>
        <v/>
      </c>
      <c r="M269" s="90"/>
    </row>
    <row r="270" spans="1:13" x14ac:dyDescent="0.3">
      <c r="A270" s="98"/>
      <c r="B270" s="99"/>
      <c r="C270" s="100" t="str">
        <f>IFERROR(VLOOKUP(Tabela33[[#This Row],[Produto]],produtos,3,0),"")</f>
        <v/>
      </c>
      <c r="D270" s="101" t="str">
        <f>IFERROR(Tabela33[[#This Row],[preço unitário]]*Tabela33[[#This Row],[Qtd]],"")</f>
        <v/>
      </c>
      <c r="F270" s="98"/>
      <c r="G270" s="98"/>
      <c r="H270" s="100" t="str">
        <f>IFERROR(VLOOKUP(Tabela34[[#This Row],[Produto]],produtos,5,0),"")</f>
        <v/>
      </c>
      <c r="I270" s="101" t="str">
        <f>IFERROR(Tabela34[[#This Row],[preço unitário]]*Tabela34[[#This Row],[Qtd]],"")</f>
        <v/>
      </c>
      <c r="M270" s="90"/>
    </row>
    <row r="271" spans="1:13" x14ac:dyDescent="0.3">
      <c r="A271" s="98"/>
      <c r="B271" s="99"/>
      <c r="C271" s="100" t="str">
        <f>IFERROR(VLOOKUP(Tabela33[[#This Row],[Produto]],produtos,3,0),"")</f>
        <v/>
      </c>
      <c r="D271" s="101" t="str">
        <f>IFERROR(Tabela33[[#This Row],[preço unitário]]*Tabela33[[#This Row],[Qtd]],"")</f>
        <v/>
      </c>
      <c r="F271" s="98"/>
      <c r="G271" s="98"/>
      <c r="H271" s="100" t="str">
        <f>IFERROR(VLOOKUP(Tabela34[[#This Row],[Produto]],produtos,5,0),"")</f>
        <v/>
      </c>
      <c r="I271" s="101" t="str">
        <f>IFERROR(Tabela34[[#This Row],[preço unitário]]*Tabela34[[#This Row],[Qtd]],"")</f>
        <v/>
      </c>
      <c r="M271" s="90"/>
    </row>
    <row r="272" spans="1:13" x14ac:dyDescent="0.3">
      <c r="A272" s="98"/>
      <c r="B272" s="99"/>
      <c r="C272" s="100" t="str">
        <f>IFERROR(VLOOKUP(Tabela33[[#This Row],[Produto]],produtos,3,0),"")</f>
        <v/>
      </c>
      <c r="D272" s="101" t="str">
        <f>IFERROR(Tabela33[[#This Row],[preço unitário]]*Tabela33[[#This Row],[Qtd]],"")</f>
        <v/>
      </c>
      <c r="F272" s="98"/>
      <c r="G272" s="98"/>
      <c r="H272" s="100" t="str">
        <f>IFERROR(VLOOKUP(Tabela34[[#This Row],[Produto]],produtos,5,0),"")</f>
        <v/>
      </c>
      <c r="I272" s="101" t="str">
        <f>IFERROR(Tabela34[[#This Row],[preço unitário]]*Tabela34[[#This Row],[Qtd]],"")</f>
        <v/>
      </c>
      <c r="M272" s="90"/>
    </row>
    <row r="273" spans="1:13" x14ac:dyDescent="0.3">
      <c r="A273" s="98"/>
      <c r="B273" s="99"/>
      <c r="C273" s="100" t="str">
        <f>IFERROR(VLOOKUP(Tabela33[[#This Row],[Produto]],produtos,3,0),"")</f>
        <v/>
      </c>
      <c r="D273" s="101" t="str">
        <f>IFERROR(Tabela33[[#This Row],[preço unitário]]*Tabela33[[#This Row],[Qtd]],"")</f>
        <v/>
      </c>
      <c r="F273" s="98"/>
      <c r="G273" s="98"/>
      <c r="H273" s="100" t="str">
        <f>IFERROR(VLOOKUP(Tabela34[[#This Row],[Produto]],produtos,5,0),"")</f>
        <v/>
      </c>
      <c r="I273" s="101" t="str">
        <f>IFERROR(Tabela34[[#This Row],[preço unitário]]*Tabela34[[#This Row],[Qtd]],"")</f>
        <v/>
      </c>
      <c r="M273" s="90"/>
    </row>
    <row r="274" spans="1:13" x14ac:dyDescent="0.3">
      <c r="A274" s="98"/>
      <c r="B274" s="99"/>
      <c r="C274" s="100" t="str">
        <f>IFERROR(VLOOKUP(Tabela33[[#This Row],[Produto]],produtos,3,0),"")</f>
        <v/>
      </c>
      <c r="D274" s="101" t="str">
        <f>IFERROR(Tabela33[[#This Row],[preço unitário]]*Tabela33[[#This Row],[Qtd]],"")</f>
        <v/>
      </c>
      <c r="F274" s="98"/>
      <c r="G274" s="98"/>
      <c r="H274" s="100" t="str">
        <f>IFERROR(VLOOKUP(Tabela34[[#This Row],[Produto]],produtos,5,0),"")</f>
        <v/>
      </c>
      <c r="I274" s="101" t="str">
        <f>IFERROR(Tabela34[[#This Row],[preço unitário]]*Tabela34[[#This Row],[Qtd]],"")</f>
        <v/>
      </c>
      <c r="M274" s="90"/>
    </row>
    <row r="275" spans="1:13" x14ac:dyDescent="0.3">
      <c r="A275" s="98"/>
      <c r="B275" s="99"/>
      <c r="C275" s="100" t="str">
        <f>IFERROR(VLOOKUP(Tabela33[[#This Row],[Produto]],produtos,3,0),"")</f>
        <v/>
      </c>
      <c r="D275" s="101" t="str">
        <f>IFERROR(Tabela33[[#This Row],[preço unitário]]*Tabela33[[#This Row],[Qtd]],"")</f>
        <v/>
      </c>
      <c r="F275" s="98"/>
      <c r="G275" s="98"/>
      <c r="H275" s="100" t="str">
        <f>IFERROR(VLOOKUP(Tabela34[[#This Row],[Produto]],produtos,5,0),"")</f>
        <v/>
      </c>
      <c r="I275" s="101" t="str">
        <f>IFERROR(Tabela34[[#This Row],[preço unitário]]*Tabela34[[#This Row],[Qtd]],"")</f>
        <v/>
      </c>
      <c r="M275" s="90"/>
    </row>
    <row r="276" spans="1:13" x14ac:dyDescent="0.3">
      <c r="A276" s="98"/>
      <c r="B276" s="99"/>
      <c r="C276" s="100" t="str">
        <f>IFERROR(VLOOKUP(Tabela33[[#This Row],[Produto]],produtos,3,0),"")</f>
        <v/>
      </c>
      <c r="D276" s="101" t="str">
        <f>IFERROR(Tabela33[[#This Row],[preço unitário]]*Tabela33[[#This Row],[Qtd]],"")</f>
        <v/>
      </c>
      <c r="F276" s="98"/>
      <c r="G276" s="98"/>
      <c r="H276" s="100" t="str">
        <f>IFERROR(VLOOKUP(Tabela34[[#This Row],[Produto]],produtos,5,0),"")</f>
        <v/>
      </c>
      <c r="I276" s="101" t="str">
        <f>IFERROR(Tabela34[[#This Row],[preço unitário]]*Tabela34[[#This Row],[Qtd]],"")</f>
        <v/>
      </c>
      <c r="M276" s="90"/>
    </row>
    <row r="277" spans="1:13" x14ac:dyDescent="0.3">
      <c r="A277" s="98"/>
      <c r="B277" s="99"/>
      <c r="C277" s="100" t="str">
        <f>IFERROR(VLOOKUP(Tabela33[[#This Row],[Produto]],produtos,3,0),"")</f>
        <v/>
      </c>
      <c r="D277" s="101" t="str">
        <f>IFERROR(Tabela33[[#This Row],[preço unitário]]*Tabela33[[#This Row],[Qtd]],"")</f>
        <v/>
      </c>
      <c r="F277" s="98"/>
      <c r="G277" s="98"/>
      <c r="H277" s="100" t="str">
        <f>IFERROR(VLOOKUP(Tabela34[[#This Row],[Produto]],produtos,5,0),"")</f>
        <v/>
      </c>
      <c r="I277" s="101" t="str">
        <f>IFERROR(Tabela34[[#This Row],[preço unitário]]*Tabela34[[#This Row],[Qtd]],"")</f>
        <v/>
      </c>
      <c r="M277" s="90"/>
    </row>
    <row r="278" spans="1:13" x14ac:dyDescent="0.3">
      <c r="A278" s="98"/>
      <c r="B278" s="99"/>
      <c r="C278" s="100" t="str">
        <f>IFERROR(VLOOKUP(Tabela33[[#This Row],[Produto]],produtos,3,0),"")</f>
        <v/>
      </c>
      <c r="D278" s="101" t="str">
        <f>IFERROR(Tabela33[[#This Row],[preço unitário]]*Tabela33[[#This Row],[Qtd]],"")</f>
        <v/>
      </c>
      <c r="F278" s="98"/>
      <c r="G278" s="98"/>
      <c r="H278" s="100" t="str">
        <f>IFERROR(VLOOKUP(Tabela34[[#This Row],[Produto]],produtos,5,0),"")</f>
        <v/>
      </c>
      <c r="I278" s="101" t="str">
        <f>IFERROR(Tabela34[[#This Row],[preço unitário]]*Tabela34[[#This Row],[Qtd]],"")</f>
        <v/>
      </c>
      <c r="M278" s="90"/>
    </row>
    <row r="279" spans="1:13" x14ac:dyDescent="0.3">
      <c r="A279" s="98"/>
      <c r="B279" s="99"/>
      <c r="C279" s="100" t="str">
        <f>IFERROR(VLOOKUP(Tabela33[[#This Row],[Produto]],produtos,3,0),"")</f>
        <v/>
      </c>
      <c r="D279" s="101" t="str">
        <f>IFERROR(Tabela33[[#This Row],[preço unitário]]*Tabela33[[#This Row],[Qtd]],"")</f>
        <v/>
      </c>
      <c r="F279" s="98"/>
      <c r="G279" s="98"/>
      <c r="H279" s="100" t="str">
        <f>IFERROR(VLOOKUP(Tabela34[[#This Row],[Produto]],produtos,5,0),"")</f>
        <v/>
      </c>
      <c r="I279" s="101" t="str">
        <f>IFERROR(Tabela34[[#This Row],[preço unitário]]*Tabela34[[#This Row],[Qtd]],"")</f>
        <v/>
      </c>
      <c r="M279" s="90"/>
    </row>
    <row r="280" spans="1:13" x14ac:dyDescent="0.3">
      <c r="A280" s="98"/>
      <c r="B280" s="99"/>
      <c r="C280" s="100" t="str">
        <f>IFERROR(VLOOKUP(Tabela33[[#This Row],[Produto]],produtos,3,0),"")</f>
        <v/>
      </c>
      <c r="D280" s="101" t="str">
        <f>IFERROR(Tabela33[[#This Row],[preço unitário]]*Tabela33[[#This Row],[Qtd]],"")</f>
        <v/>
      </c>
      <c r="F280" s="98"/>
      <c r="G280" s="98"/>
      <c r="H280" s="100" t="str">
        <f>IFERROR(VLOOKUP(Tabela34[[#This Row],[Produto]],produtos,5,0),"")</f>
        <v/>
      </c>
      <c r="I280" s="101" t="str">
        <f>IFERROR(Tabela34[[#This Row],[preço unitário]]*Tabela34[[#This Row],[Qtd]],"")</f>
        <v/>
      </c>
      <c r="M280" s="90"/>
    </row>
    <row r="281" spans="1:13" x14ac:dyDescent="0.3">
      <c r="A281" s="98"/>
      <c r="B281" s="99"/>
      <c r="C281" s="100" t="str">
        <f>IFERROR(VLOOKUP(Tabela33[[#This Row],[Produto]],produtos,3,0),"")</f>
        <v/>
      </c>
      <c r="D281" s="101" t="str">
        <f>IFERROR(Tabela33[[#This Row],[preço unitário]]*Tabela33[[#This Row],[Qtd]],"")</f>
        <v/>
      </c>
      <c r="F281" s="98"/>
      <c r="G281" s="98"/>
      <c r="H281" s="100" t="str">
        <f>IFERROR(VLOOKUP(Tabela34[[#This Row],[Produto]],produtos,5,0),"")</f>
        <v/>
      </c>
      <c r="I281" s="101" t="str">
        <f>IFERROR(Tabela34[[#This Row],[preço unitário]]*Tabela34[[#This Row],[Qtd]],"")</f>
        <v/>
      </c>
      <c r="M281" s="90"/>
    </row>
    <row r="282" spans="1:13" x14ac:dyDescent="0.3">
      <c r="A282" s="98"/>
      <c r="B282" s="99"/>
      <c r="C282" s="100" t="str">
        <f>IFERROR(VLOOKUP(Tabela33[[#This Row],[Produto]],produtos,3,0),"")</f>
        <v/>
      </c>
      <c r="D282" s="101" t="str">
        <f>IFERROR(Tabela33[[#This Row],[preço unitário]]*Tabela33[[#This Row],[Qtd]],"")</f>
        <v/>
      </c>
      <c r="F282" s="98"/>
      <c r="G282" s="98"/>
      <c r="H282" s="100" t="str">
        <f>IFERROR(VLOOKUP(Tabela34[[#This Row],[Produto]],produtos,5,0),"")</f>
        <v/>
      </c>
      <c r="I282" s="101" t="str">
        <f>IFERROR(Tabela34[[#This Row],[preço unitário]]*Tabela34[[#This Row],[Qtd]],"")</f>
        <v/>
      </c>
      <c r="M282" s="90"/>
    </row>
    <row r="283" spans="1:13" x14ac:dyDescent="0.3">
      <c r="A283" s="98"/>
      <c r="B283" s="99"/>
      <c r="C283" s="100" t="str">
        <f>IFERROR(VLOOKUP(Tabela33[[#This Row],[Produto]],produtos,3,0),"")</f>
        <v/>
      </c>
      <c r="D283" s="101" t="str">
        <f>IFERROR(Tabela33[[#This Row],[preço unitário]]*Tabela33[[#This Row],[Qtd]],"")</f>
        <v/>
      </c>
      <c r="F283" s="98"/>
      <c r="G283" s="98"/>
      <c r="H283" s="100" t="str">
        <f>IFERROR(VLOOKUP(Tabela34[[#This Row],[Produto]],produtos,5,0),"")</f>
        <v/>
      </c>
      <c r="I283" s="101" t="str">
        <f>IFERROR(Tabela34[[#This Row],[preço unitário]]*Tabela34[[#This Row],[Qtd]],"")</f>
        <v/>
      </c>
      <c r="M283" s="90"/>
    </row>
    <row r="284" spans="1:13" x14ac:dyDescent="0.3">
      <c r="A284" s="98"/>
      <c r="B284" s="99"/>
      <c r="C284" s="100" t="str">
        <f>IFERROR(VLOOKUP(Tabela33[[#This Row],[Produto]],produtos,3,0),"")</f>
        <v/>
      </c>
      <c r="D284" s="101" t="str">
        <f>IFERROR(Tabela33[[#This Row],[preço unitário]]*Tabela33[[#This Row],[Qtd]],"")</f>
        <v/>
      </c>
      <c r="F284" s="98"/>
      <c r="G284" s="98"/>
      <c r="H284" s="100" t="str">
        <f>IFERROR(VLOOKUP(Tabela34[[#This Row],[Produto]],produtos,5,0),"")</f>
        <v/>
      </c>
      <c r="I284" s="101" t="str">
        <f>IFERROR(Tabela34[[#This Row],[preço unitário]]*Tabela34[[#This Row],[Qtd]],"")</f>
        <v/>
      </c>
      <c r="M284" s="90"/>
    </row>
    <row r="285" spans="1:13" x14ac:dyDescent="0.3">
      <c r="A285" s="98"/>
      <c r="B285" s="99"/>
      <c r="C285" s="100" t="str">
        <f>IFERROR(VLOOKUP(Tabela33[[#This Row],[Produto]],produtos,3,0),"")</f>
        <v/>
      </c>
      <c r="D285" s="101" t="str">
        <f>IFERROR(Tabela33[[#This Row],[preço unitário]]*Tabela33[[#This Row],[Qtd]],"")</f>
        <v/>
      </c>
      <c r="F285" s="98"/>
      <c r="G285" s="98"/>
      <c r="H285" s="100" t="str">
        <f>IFERROR(VLOOKUP(Tabela34[[#This Row],[Produto]],produtos,5,0),"")</f>
        <v/>
      </c>
      <c r="I285" s="101" t="str">
        <f>IFERROR(Tabela34[[#This Row],[preço unitário]]*Tabela34[[#This Row],[Qtd]],"")</f>
        <v/>
      </c>
      <c r="M285" s="90"/>
    </row>
    <row r="286" spans="1:13" x14ac:dyDescent="0.3">
      <c r="A286" s="98"/>
      <c r="B286" s="99"/>
      <c r="C286" s="100" t="str">
        <f>IFERROR(VLOOKUP(Tabela33[[#This Row],[Produto]],produtos,3,0),"")</f>
        <v/>
      </c>
      <c r="D286" s="101" t="str">
        <f>IFERROR(Tabela33[[#This Row],[preço unitário]]*Tabela33[[#This Row],[Qtd]],"")</f>
        <v/>
      </c>
      <c r="F286" s="98"/>
      <c r="G286" s="98"/>
      <c r="H286" s="100" t="str">
        <f>IFERROR(VLOOKUP(Tabela34[[#This Row],[Produto]],produtos,5,0),"")</f>
        <v/>
      </c>
      <c r="I286" s="101" t="str">
        <f>IFERROR(Tabela34[[#This Row],[preço unitário]]*Tabela34[[#This Row],[Qtd]],"")</f>
        <v/>
      </c>
      <c r="M286" s="90"/>
    </row>
    <row r="287" spans="1:13" x14ac:dyDescent="0.3">
      <c r="A287" s="98"/>
      <c r="B287" s="99"/>
      <c r="C287" s="100" t="str">
        <f>IFERROR(VLOOKUP(Tabela33[[#This Row],[Produto]],produtos,3,0),"")</f>
        <v/>
      </c>
      <c r="D287" s="101" t="str">
        <f>IFERROR(Tabela33[[#This Row],[preço unitário]]*Tabela33[[#This Row],[Qtd]],"")</f>
        <v/>
      </c>
      <c r="F287" s="98"/>
      <c r="G287" s="98"/>
      <c r="H287" s="100" t="str">
        <f>IFERROR(VLOOKUP(Tabela34[[#This Row],[Produto]],produtos,5,0),"")</f>
        <v/>
      </c>
      <c r="I287" s="101" t="str">
        <f>IFERROR(Tabela34[[#This Row],[preço unitário]]*Tabela34[[#This Row],[Qtd]],"")</f>
        <v/>
      </c>
      <c r="M287" s="90"/>
    </row>
    <row r="288" spans="1:13" x14ac:dyDescent="0.3">
      <c r="A288" s="98"/>
      <c r="B288" s="99"/>
      <c r="C288" s="100" t="str">
        <f>IFERROR(VLOOKUP(Tabela33[[#This Row],[Produto]],produtos,3,0),"")</f>
        <v/>
      </c>
      <c r="D288" s="101" t="str">
        <f>IFERROR(Tabela33[[#This Row],[preço unitário]]*Tabela33[[#This Row],[Qtd]],"")</f>
        <v/>
      </c>
      <c r="F288" s="98"/>
      <c r="G288" s="98"/>
      <c r="H288" s="100" t="str">
        <f>IFERROR(VLOOKUP(Tabela34[[#This Row],[Produto]],produtos,5,0),"")</f>
        <v/>
      </c>
      <c r="I288" s="101" t="str">
        <f>IFERROR(Tabela34[[#This Row],[preço unitário]]*Tabela34[[#This Row],[Qtd]],"")</f>
        <v/>
      </c>
      <c r="M288" s="90"/>
    </row>
    <row r="289" spans="1:13" x14ac:dyDescent="0.3">
      <c r="A289" s="98"/>
      <c r="B289" s="99"/>
      <c r="C289" s="100" t="str">
        <f>IFERROR(VLOOKUP(Tabela33[[#This Row],[Produto]],produtos,3,0),"")</f>
        <v/>
      </c>
      <c r="D289" s="101" t="str">
        <f>IFERROR(Tabela33[[#This Row],[preço unitário]]*Tabela33[[#This Row],[Qtd]],"")</f>
        <v/>
      </c>
      <c r="F289" s="98"/>
      <c r="G289" s="98"/>
      <c r="H289" s="100" t="str">
        <f>IFERROR(VLOOKUP(Tabela34[[#This Row],[Produto]],produtos,5,0),"")</f>
        <v/>
      </c>
      <c r="I289" s="101" t="str">
        <f>IFERROR(Tabela34[[#This Row],[preço unitário]]*Tabela34[[#This Row],[Qtd]],"")</f>
        <v/>
      </c>
      <c r="M289" s="90"/>
    </row>
    <row r="290" spans="1:13" x14ac:dyDescent="0.3">
      <c r="A290" s="98"/>
      <c r="B290" s="99"/>
      <c r="C290" s="100" t="str">
        <f>IFERROR(VLOOKUP(Tabela33[[#This Row],[Produto]],produtos,3,0),"")</f>
        <v/>
      </c>
      <c r="D290" s="101" t="str">
        <f>IFERROR(Tabela33[[#This Row],[preço unitário]]*Tabela33[[#This Row],[Qtd]],"")</f>
        <v/>
      </c>
      <c r="F290" s="98"/>
      <c r="G290" s="98"/>
      <c r="H290" s="100" t="str">
        <f>IFERROR(VLOOKUP(Tabela34[[#This Row],[Produto]],produtos,5,0),"")</f>
        <v/>
      </c>
      <c r="I290" s="101" t="str">
        <f>IFERROR(Tabela34[[#This Row],[preço unitário]]*Tabela34[[#This Row],[Qtd]],"")</f>
        <v/>
      </c>
      <c r="M290" s="90"/>
    </row>
    <row r="291" spans="1:13" x14ac:dyDescent="0.3">
      <c r="A291" s="98"/>
      <c r="B291" s="99"/>
      <c r="C291" s="100" t="str">
        <f>IFERROR(VLOOKUP(Tabela33[[#This Row],[Produto]],produtos,3,0),"")</f>
        <v/>
      </c>
      <c r="D291" s="101" t="str">
        <f>IFERROR(Tabela33[[#This Row],[preço unitário]]*Tabela33[[#This Row],[Qtd]],"")</f>
        <v/>
      </c>
      <c r="F291" s="98"/>
      <c r="G291" s="98"/>
      <c r="H291" s="100" t="str">
        <f>IFERROR(VLOOKUP(Tabela34[[#This Row],[Produto]],produtos,5,0),"")</f>
        <v/>
      </c>
      <c r="I291" s="101" t="str">
        <f>IFERROR(Tabela34[[#This Row],[preço unitário]]*Tabela34[[#This Row],[Qtd]],"")</f>
        <v/>
      </c>
      <c r="M291" s="90"/>
    </row>
    <row r="292" spans="1:13" x14ac:dyDescent="0.3">
      <c r="A292" s="98"/>
      <c r="B292" s="99"/>
      <c r="C292" s="100" t="str">
        <f>IFERROR(VLOOKUP(Tabela33[[#This Row],[Produto]],produtos,3,0),"")</f>
        <v/>
      </c>
      <c r="D292" s="101" t="str">
        <f>IFERROR(Tabela33[[#This Row],[preço unitário]]*Tabela33[[#This Row],[Qtd]],"")</f>
        <v/>
      </c>
      <c r="F292" s="98"/>
      <c r="G292" s="98"/>
      <c r="H292" s="100" t="str">
        <f>IFERROR(VLOOKUP(Tabela34[[#This Row],[Produto]],produtos,5,0),"")</f>
        <v/>
      </c>
      <c r="I292" s="101" t="str">
        <f>IFERROR(Tabela34[[#This Row],[preço unitário]]*Tabela34[[#This Row],[Qtd]],"")</f>
        <v/>
      </c>
      <c r="M292" s="90"/>
    </row>
    <row r="293" spans="1:13" x14ac:dyDescent="0.3">
      <c r="A293" s="98"/>
      <c r="B293" s="99"/>
      <c r="C293" s="100" t="str">
        <f>IFERROR(VLOOKUP(Tabela33[[#This Row],[Produto]],produtos,3,0),"")</f>
        <v/>
      </c>
      <c r="D293" s="101" t="str">
        <f>IFERROR(Tabela33[[#This Row],[preço unitário]]*Tabela33[[#This Row],[Qtd]],"")</f>
        <v/>
      </c>
      <c r="F293" s="98"/>
      <c r="G293" s="98"/>
      <c r="H293" s="100" t="str">
        <f>IFERROR(VLOOKUP(Tabela34[[#This Row],[Produto]],produtos,5,0),"")</f>
        <v/>
      </c>
      <c r="I293" s="101" t="str">
        <f>IFERROR(Tabela34[[#This Row],[preço unitário]]*Tabela34[[#This Row],[Qtd]],"")</f>
        <v/>
      </c>
      <c r="M293" s="90"/>
    </row>
    <row r="294" spans="1:13" x14ac:dyDescent="0.3">
      <c r="A294" s="98"/>
      <c r="B294" s="99"/>
      <c r="C294" s="100" t="str">
        <f>IFERROR(VLOOKUP(Tabela33[[#This Row],[Produto]],produtos,3,0),"")</f>
        <v/>
      </c>
      <c r="D294" s="101" t="str">
        <f>IFERROR(Tabela33[[#This Row],[preço unitário]]*Tabela33[[#This Row],[Qtd]],"")</f>
        <v/>
      </c>
      <c r="F294" s="98"/>
      <c r="G294" s="98"/>
      <c r="H294" s="100" t="str">
        <f>IFERROR(VLOOKUP(Tabela34[[#This Row],[Produto]],produtos,5,0),"")</f>
        <v/>
      </c>
      <c r="I294" s="101" t="str">
        <f>IFERROR(Tabela34[[#This Row],[preço unitário]]*Tabela34[[#This Row],[Qtd]],"")</f>
        <v/>
      </c>
      <c r="M294" s="90"/>
    </row>
    <row r="295" spans="1:13" x14ac:dyDescent="0.3">
      <c r="A295" s="98"/>
      <c r="B295" s="99"/>
      <c r="C295" s="100" t="str">
        <f>IFERROR(VLOOKUP(Tabela33[[#This Row],[Produto]],produtos,3,0),"")</f>
        <v/>
      </c>
      <c r="D295" s="101" t="str">
        <f>IFERROR(Tabela33[[#This Row],[preço unitário]]*Tabela33[[#This Row],[Qtd]],"")</f>
        <v/>
      </c>
      <c r="F295" s="98"/>
      <c r="G295" s="98"/>
      <c r="H295" s="100" t="str">
        <f>IFERROR(VLOOKUP(Tabela34[[#This Row],[Produto]],produtos,5,0),"")</f>
        <v/>
      </c>
      <c r="I295" s="101" t="str">
        <f>IFERROR(Tabela34[[#This Row],[preço unitário]]*Tabela34[[#This Row],[Qtd]],"")</f>
        <v/>
      </c>
      <c r="M295" s="90"/>
    </row>
    <row r="296" spans="1:13" x14ac:dyDescent="0.3">
      <c r="A296" s="98"/>
      <c r="B296" s="99"/>
      <c r="C296" s="100" t="str">
        <f>IFERROR(VLOOKUP(Tabela33[[#This Row],[Produto]],produtos,3,0),"")</f>
        <v/>
      </c>
      <c r="D296" s="101" t="str">
        <f>IFERROR(Tabela33[[#This Row],[preço unitário]]*Tabela33[[#This Row],[Qtd]],"")</f>
        <v/>
      </c>
      <c r="F296" s="98"/>
      <c r="G296" s="98"/>
      <c r="H296" s="100" t="str">
        <f>IFERROR(VLOOKUP(Tabela34[[#This Row],[Produto]],produtos,5,0),"")</f>
        <v/>
      </c>
      <c r="I296" s="101" t="str">
        <f>IFERROR(Tabela34[[#This Row],[preço unitário]]*Tabela34[[#This Row],[Qtd]],"")</f>
        <v/>
      </c>
      <c r="M296" s="90"/>
    </row>
    <row r="297" spans="1:13" x14ac:dyDescent="0.3">
      <c r="A297" s="98"/>
      <c r="B297" s="99"/>
      <c r="C297" s="100" t="str">
        <f>IFERROR(VLOOKUP(Tabela33[[#This Row],[Produto]],produtos,3,0),"")</f>
        <v/>
      </c>
      <c r="D297" s="101" t="str">
        <f>IFERROR(Tabela33[[#This Row],[preço unitário]]*Tabela33[[#This Row],[Qtd]],"")</f>
        <v/>
      </c>
      <c r="F297" s="98"/>
      <c r="G297" s="98"/>
      <c r="H297" s="100" t="str">
        <f>IFERROR(VLOOKUP(Tabela34[[#This Row],[Produto]],produtos,5,0),"")</f>
        <v/>
      </c>
      <c r="I297" s="101" t="str">
        <f>IFERROR(Tabela34[[#This Row],[preço unitário]]*Tabela34[[#This Row],[Qtd]],"")</f>
        <v/>
      </c>
      <c r="M297" s="90"/>
    </row>
    <row r="298" spans="1:13" x14ac:dyDescent="0.3">
      <c r="A298" s="98"/>
      <c r="B298" s="99"/>
      <c r="C298" s="100" t="str">
        <f>IFERROR(VLOOKUP(Tabela33[[#This Row],[Produto]],produtos,3,0),"")</f>
        <v/>
      </c>
      <c r="D298" s="101" t="str">
        <f>IFERROR(Tabela33[[#This Row],[preço unitário]]*Tabela33[[#This Row],[Qtd]],"")</f>
        <v/>
      </c>
      <c r="F298" s="98"/>
      <c r="G298" s="98"/>
      <c r="H298" s="100" t="str">
        <f>IFERROR(VLOOKUP(Tabela34[[#This Row],[Produto]],produtos,5,0),"")</f>
        <v/>
      </c>
      <c r="I298" s="101" t="str">
        <f>IFERROR(Tabela34[[#This Row],[preço unitário]]*Tabela34[[#This Row],[Qtd]],"")</f>
        <v/>
      </c>
      <c r="M298" s="90"/>
    </row>
    <row r="299" spans="1:13" x14ac:dyDescent="0.3">
      <c r="A299" s="98"/>
      <c r="B299" s="99"/>
      <c r="C299" s="100" t="str">
        <f>IFERROR(VLOOKUP(Tabela33[[#This Row],[Produto]],produtos,3,0),"")</f>
        <v/>
      </c>
      <c r="D299" s="101" t="str">
        <f>IFERROR(Tabela33[[#This Row],[preço unitário]]*Tabela33[[#This Row],[Qtd]],"")</f>
        <v/>
      </c>
      <c r="F299" s="98"/>
      <c r="G299" s="98"/>
      <c r="H299" s="100" t="str">
        <f>IFERROR(VLOOKUP(Tabela34[[#This Row],[Produto]],produtos,5,0),"")</f>
        <v/>
      </c>
      <c r="I299" s="101" t="str">
        <f>IFERROR(Tabela34[[#This Row],[preço unitário]]*Tabela34[[#This Row],[Qtd]],"")</f>
        <v/>
      </c>
      <c r="M299" s="90"/>
    </row>
    <row r="300" spans="1:13" x14ac:dyDescent="0.3">
      <c r="A300" s="103"/>
      <c r="B300" s="104"/>
      <c r="C300" s="100" t="str">
        <f>IFERROR(VLOOKUP(Tabela33[[#This Row],[Produto]],produtos,3,0),"")</f>
        <v/>
      </c>
      <c r="D300" s="101" t="str">
        <f>IFERROR(Tabela33[[#This Row],[preço unitário]]*Tabela33[[#This Row],[Qtd]],"")</f>
        <v/>
      </c>
      <c r="F300" s="103"/>
      <c r="G300" s="103"/>
      <c r="H300" s="100" t="str">
        <f>IFERROR(VLOOKUP(Tabela34[[#This Row],[Produto]],produtos,5,0),"")</f>
        <v/>
      </c>
      <c r="I300" s="101" t="str">
        <f>IFERROR(Tabela34[[#This Row],[preço unitário]]*Tabela34[[#This Row],[Qtd]],"")</f>
        <v/>
      </c>
      <c r="M300" s="90"/>
    </row>
  </sheetData>
  <mergeCells count="6">
    <mergeCell ref="A1:I1"/>
    <mergeCell ref="F4:H4"/>
    <mergeCell ref="A7:D7"/>
    <mergeCell ref="F7:I7"/>
    <mergeCell ref="I4:J4"/>
    <mergeCell ref="I5:J5"/>
  </mergeCells>
  <conditionalFormatting sqref="I5:J5">
    <cfRule type="cellIs" dxfId="9" priority="1" operator="lessThan">
      <formula>0</formula>
    </cfRule>
  </conditionalFormatting>
  <dataValidations count="1">
    <dataValidation allowBlank="1" showInputMessage="1" showErrorMessage="1" promptTitle="ATENÇÃO:" prompt="Verife se o preço do produto continua o mesmo, caso não , altere!!" sqref="B9:C300" xr:uid="{00000000-0002-0000-0500-000000000000}"/>
  </dataValidations>
  <pageMargins left="0.511811024" right="0.511811024" top="0.78740157499999996" bottom="0.78740157499999996" header="0.31496062000000002" footer="0.31496062000000002"/>
  <drawing r:id="rId1"/>
  <tableParts count="2">
    <tablePart r:id="rId2"/>
    <tablePart r:id="rId3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500-000001000000}">
          <x14:formula1>
            <xm:f>OFFSET(produtos!$B$4,0,0,COUNTA(produtos!$B$4:$B$9997),1)</xm:f>
          </x14:formula1>
          <xm:sqref>F9:F300 A9:A300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Planilha7"/>
  <dimension ref="A1:M300"/>
  <sheetViews>
    <sheetView showGridLines="0" workbookViewId="0">
      <pane ySplit="8" topLeftCell="A9" activePane="bottomLeft" state="frozen"/>
      <selection activeCell="F22" sqref="F22"/>
      <selection pane="bottomLeft" activeCell="F18" sqref="F18"/>
    </sheetView>
  </sheetViews>
  <sheetFormatPr defaultColWidth="0" defaultRowHeight="14.4" x14ac:dyDescent="0.3"/>
  <cols>
    <col min="1" max="1" width="26" style="90" customWidth="1"/>
    <col min="2" max="2" width="8.33203125" style="90" customWidth="1"/>
    <col min="3" max="3" width="16.109375" style="90" customWidth="1"/>
    <col min="4" max="4" width="12.44140625" style="90" customWidth="1"/>
    <col min="5" max="5" width="3.44140625" style="90" customWidth="1"/>
    <col min="6" max="6" width="20.33203125" style="90" customWidth="1"/>
    <col min="7" max="7" width="9.109375" style="90" bestFit="1" customWidth="1"/>
    <col min="8" max="8" width="18.6640625" style="90" bestFit="1" customWidth="1"/>
    <col min="9" max="9" width="12.44140625" style="90" customWidth="1"/>
    <col min="10" max="10" width="6.6640625" style="90" customWidth="1"/>
    <col min="11" max="11" width="14.6640625" style="90" hidden="1" customWidth="1"/>
    <col min="12" max="12" width="16.33203125" style="90" hidden="1" customWidth="1"/>
    <col min="13" max="13" width="0" style="88" hidden="1" customWidth="1"/>
    <col min="14" max="16384" width="9.109375" style="88" hidden="1"/>
  </cols>
  <sheetData>
    <row r="1" spans="1:13" ht="36" customHeight="1" x14ac:dyDescent="0.3">
      <c r="A1" s="210" t="s">
        <v>34</v>
      </c>
      <c r="B1" s="210"/>
      <c r="C1" s="210"/>
      <c r="D1" s="210"/>
      <c r="E1" s="210"/>
      <c r="F1" s="210"/>
      <c r="G1" s="210"/>
      <c r="H1" s="210"/>
      <c r="I1" s="210"/>
      <c r="J1" s="87"/>
      <c r="K1" s="87"/>
      <c r="L1" s="87"/>
    </row>
    <row r="2" spans="1:13" ht="9" customHeight="1" x14ac:dyDescent="0.3">
      <c r="A2" s="89"/>
      <c r="B2" s="89"/>
      <c r="C2" s="89"/>
      <c r="D2" s="89"/>
      <c r="E2" s="89"/>
      <c r="F2" s="89"/>
      <c r="G2" s="89"/>
      <c r="H2" s="89"/>
      <c r="I2" s="89"/>
      <c r="J2" s="89"/>
      <c r="K2" s="89"/>
      <c r="L2" s="89"/>
    </row>
    <row r="3" spans="1:13" ht="9" customHeight="1" x14ac:dyDescent="0.3"/>
    <row r="4" spans="1:13" ht="27.6" x14ac:dyDescent="0.3">
      <c r="A4" s="91"/>
      <c r="B4" s="92" t="s">
        <v>26</v>
      </c>
      <c r="C4" s="92"/>
      <c r="D4" s="92" t="s">
        <v>28</v>
      </c>
      <c r="E4" s="92"/>
      <c r="F4" s="211" t="s">
        <v>10</v>
      </c>
      <c r="G4" s="211"/>
      <c r="H4" s="211"/>
      <c r="I4" s="211" t="s">
        <v>27</v>
      </c>
      <c r="J4" s="211"/>
      <c r="K4" s="92"/>
      <c r="L4" s="92"/>
    </row>
    <row r="5" spans="1:13" x14ac:dyDescent="0.3">
      <c r="A5" s="91"/>
      <c r="B5" s="92">
        <f>SUM(Tabela36[Qtd])</f>
        <v>2</v>
      </c>
      <c r="C5" s="92"/>
      <c r="D5" s="93">
        <f>SUM(Tabela36[Total])</f>
        <v>0</v>
      </c>
      <c r="E5" s="92"/>
      <c r="F5" s="92"/>
      <c r="G5" s="92">
        <f>SUM(Tabela37[Qtd])</f>
        <v>1</v>
      </c>
      <c r="H5" s="93">
        <f>SUM(Tabela37[total])</f>
        <v>0</v>
      </c>
      <c r="I5" s="214">
        <f>H5-D5</f>
        <v>0</v>
      </c>
      <c r="J5" s="211"/>
      <c r="K5" s="92"/>
      <c r="L5" s="92"/>
    </row>
    <row r="7" spans="1:13" ht="15" customHeight="1" x14ac:dyDescent="0.3">
      <c r="A7" s="212" t="s">
        <v>5</v>
      </c>
      <c r="B7" s="212"/>
      <c r="C7" s="212"/>
      <c r="D7" s="213"/>
      <c r="F7" s="206" t="s">
        <v>8</v>
      </c>
      <c r="G7" s="207"/>
      <c r="H7" s="207"/>
      <c r="I7" s="215"/>
      <c r="M7" s="90"/>
    </row>
    <row r="8" spans="1:13" ht="15" customHeight="1" x14ac:dyDescent="0.3">
      <c r="A8" s="94" t="s">
        <v>3</v>
      </c>
      <c r="B8" s="95" t="s">
        <v>6</v>
      </c>
      <c r="C8" s="95" t="s">
        <v>7</v>
      </c>
      <c r="D8" s="96" t="s">
        <v>4</v>
      </c>
      <c r="F8" s="95" t="s">
        <v>3</v>
      </c>
      <c r="G8" s="97" t="s">
        <v>6</v>
      </c>
      <c r="H8" s="95" t="s">
        <v>7</v>
      </c>
      <c r="I8" s="96" t="s">
        <v>9</v>
      </c>
      <c r="J8" s="88"/>
      <c r="M8" s="90"/>
    </row>
    <row r="9" spans="1:13" x14ac:dyDescent="0.3">
      <c r="A9" s="98" t="s">
        <v>2</v>
      </c>
      <c r="B9" s="99">
        <v>2</v>
      </c>
      <c r="C9" s="100" t="str">
        <f>IFERROR(VLOOKUP(Tabela36[[#This Row],[Produto]],produtos,3,0),"")</f>
        <v/>
      </c>
      <c r="D9" s="101" t="str">
        <f>IFERROR(Tabela36[[#This Row],[preço unitário]]*Tabela36[[#This Row],[Qtd]],"")</f>
        <v/>
      </c>
      <c r="E9" s="88"/>
      <c r="F9" s="102" t="s">
        <v>2</v>
      </c>
      <c r="G9" s="98">
        <v>1</v>
      </c>
      <c r="H9" s="100" t="str">
        <f>IFERROR(VLOOKUP(Tabela37[[#This Row],[Produto]],produtos,5,0),"")</f>
        <v/>
      </c>
      <c r="I9" s="101" t="str">
        <f>IFERROR(Tabela37[[#This Row],[preço unitário]]*Tabela37[[#This Row],[Qtd]],"")</f>
        <v/>
      </c>
      <c r="J9" s="88"/>
      <c r="M9" s="90"/>
    </row>
    <row r="10" spans="1:13" x14ac:dyDescent="0.3">
      <c r="A10" s="98"/>
      <c r="B10" s="99"/>
      <c r="C10" s="100" t="str">
        <f>IFERROR(VLOOKUP(Tabela36[[#This Row],[Produto]],produtos,3,0),"")</f>
        <v/>
      </c>
      <c r="D10" s="101" t="str">
        <f>IFERROR(Tabela36[[#This Row],[preço unitário]]*Tabela36[[#This Row],[Qtd]],"")</f>
        <v/>
      </c>
      <c r="E10" s="88"/>
      <c r="F10" s="98"/>
      <c r="G10" s="98"/>
      <c r="H10" s="100" t="str">
        <f>IFERROR(VLOOKUP(Tabela37[[#This Row],[Produto]],produtos,5,0),"")</f>
        <v/>
      </c>
      <c r="I10" s="101" t="str">
        <f>IFERROR(Tabela37[[#This Row],[preço unitário]]*Tabela37[[#This Row],[Qtd]],"")</f>
        <v/>
      </c>
      <c r="J10" s="88"/>
      <c r="M10" s="90"/>
    </row>
    <row r="11" spans="1:13" x14ac:dyDescent="0.3">
      <c r="A11" s="98"/>
      <c r="B11" s="99"/>
      <c r="C11" s="100" t="str">
        <f>IFERROR(VLOOKUP(Tabela36[[#This Row],[Produto]],produtos,3,0),"")</f>
        <v/>
      </c>
      <c r="D11" s="101" t="str">
        <f>IFERROR(Tabela36[[#This Row],[preço unitário]]*Tabela36[[#This Row],[Qtd]],"")</f>
        <v/>
      </c>
      <c r="E11" s="88"/>
      <c r="F11" s="98"/>
      <c r="G11" s="98"/>
      <c r="H11" s="100" t="str">
        <f>IFERROR(VLOOKUP(Tabela37[[#This Row],[Produto]],produtos,5,0),"")</f>
        <v/>
      </c>
      <c r="I11" s="101" t="str">
        <f>IFERROR(Tabela37[[#This Row],[preço unitário]]*Tabela37[[#This Row],[Qtd]],"")</f>
        <v/>
      </c>
      <c r="J11" s="88"/>
      <c r="M11" s="90"/>
    </row>
    <row r="12" spans="1:13" x14ac:dyDescent="0.3">
      <c r="A12" s="98"/>
      <c r="B12" s="99"/>
      <c r="C12" s="100" t="str">
        <f>IFERROR(VLOOKUP(Tabela36[[#This Row],[Produto]],produtos,3,0),"")</f>
        <v/>
      </c>
      <c r="D12" s="101" t="str">
        <f>IFERROR(Tabela36[[#This Row],[preço unitário]]*Tabela36[[#This Row],[Qtd]],"")</f>
        <v/>
      </c>
      <c r="E12" s="88"/>
      <c r="F12" s="98"/>
      <c r="G12" s="98"/>
      <c r="H12" s="100" t="str">
        <f>IFERROR(VLOOKUP(Tabela37[[#This Row],[Produto]],produtos,5,0),"")</f>
        <v/>
      </c>
      <c r="I12" s="101" t="str">
        <f>IFERROR(Tabela37[[#This Row],[preço unitário]]*Tabela37[[#This Row],[Qtd]],"")</f>
        <v/>
      </c>
      <c r="J12" s="88"/>
      <c r="M12" s="90"/>
    </row>
    <row r="13" spans="1:13" x14ac:dyDescent="0.3">
      <c r="A13" s="98"/>
      <c r="B13" s="99"/>
      <c r="C13" s="100" t="str">
        <f>IFERROR(VLOOKUP(Tabela36[[#This Row],[Produto]],produtos,3,0),"")</f>
        <v/>
      </c>
      <c r="D13" s="101" t="str">
        <f>IFERROR(Tabela36[[#This Row],[preço unitário]]*Tabela36[[#This Row],[Qtd]],"")</f>
        <v/>
      </c>
      <c r="E13" s="88"/>
      <c r="F13" s="98"/>
      <c r="G13" s="98"/>
      <c r="H13" s="100" t="str">
        <f>IFERROR(VLOOKUP(Tabela37[[#This Row],[Produto]],produtos,5,0),"")</f>
        <v/>
      </c>
      <c r="I13" s="101" t="str">
        <f>IFERROR(Tabela37[[#This Row],[preço unitário]]*Tabela37[[#This Row],[Qtd]],"")</f>
        <v/>
      </c>
      <c r="J13" s="88"/>
      <c r="M13" s="90"/>
    </row>
    <row r="14" spans="1:13" x14ac:dyDescent="0.3">
      <c r="A14" s="98"/>
      <c r="B14" s="99"/>
      <c r="C14" s="100" t="str">
        <f>IFERROR(VLOOKUP(Tabela36[[#This Row],[Produto]],produtos,3,0),"")</f>
        <v/>
      </c>
      <c r="D14" s="101" t="str">
        <f>IFERROR(Tabela36[[#This Row],[preço unitário]]*Tabela36[[#This Row],[Qtd]],"")</f>
        <v/>
      </c>
      <c r="E14" s="88"/>
      <c r="F14" s="98"/>
      <c r="G14" s="98"/>
      <c r="H14" s="100" t="str">
        <f>IFERROR(VLOOKUP(Tabela37[[#This Row],[Produto]],produtos,5,0),"")</f>
        <v/>
      </c>
      <c r="I14" s="101" t="str">
        <f>IFERROR(Tabela37[[#This Row],[preço unitário]]*Tabela37[[#This Row],[Qtd]],"")</f>
        <v/>
      </c>
      <c r="J14" s="88"/>
      <c r="M14" s="90"/>
    </row>
    <row r="15" spans="1:13" x14ac:dyDescent="0.3">
      <c r="A15" s="98"/>
      <c r="B15" s="99"/>
      <c r="C15" s="100" t="str">
        <f>IFERROR(VLOOKUP(Tabela36[[#This Row],[Produto]],produtos,3,0),"")</f>
        <v/>
      </c>
      <c r="D15" s="101" t="str">
        <f>IFERROR(Tabela36[[#This Row],[preço unitário]]*Tabela36[[#This Row],[Qtd]],"")</f>
        <v/>
      </c>
      <c r="E15" s="88"/>
      <c r="F15" s="98"/>
      <c r="G15" s="98"/>
      <c r="H15" s="100" t="str">
        <f>IFERROR(VLOOKUP(Tabela37[[#This Row],[Produto]],produtos,5,0),"")</f>
        <v/>
      </c>
      <c r="I15" s="101" t="str">
        <f>IFERROR(Tabela37[[#This Row],[preço unitário]]*Tabela37[[#This Row],[Qtd]],"")</f>
        <v/>
      </c>
      <c r="J15" s="88"/>
      <c r="M15" s="90"/>
    </row>
    <row r="16" spans="1:13" x14ac:dyDescent="0.3">
      <c r="A16" s="98"/>
      <c r="B16" s="99"/>
      <c r="C16" s="100" t="str">
        <f>IFERROR(VLOOKUP(Tabela36[[#This Row],[Produto]],produtos,3,0),"")</f>
        <v/>
      </c>
      <c r="D16" s="101" t="str">
        <f>IFERROR(Tabela36[[#This Row],[preço unitário]]*Tabela36[[#This Row],[Qtd]],"")</f>
        <v/>
      </c>
      <c r="E16" s="88"/>
      <c r="F16" s="98"/>
      <c r="G16" s="98"/>
      <c r="H16" s="100" t="str">
        <f>IFERROR(VLOOKUP(Tabela37[[#This Row],[Produto]],produtos,5,0),"")</f>
        <v/>
      </c>
      <c r="I16" s="101" t="str">
        <f>IFERROR(Tabela37[[#This Row],[preço unitário]]*Tabela37[[#This Row],[Qtd]],"")</f>
        <v/>
      </c>
      <c r="J16" s="88"/>
      <c r="M16" s="90"/>
    </row>
    <row r="17" spans="1:13" x14ac:dyDescent="0.3">
      <c r="A17" s="98"/>
      <c r="B17" s="99"/>
      <c r="C17" s="100" t="str">
        <f>IFERROR(VLOOKUP(Tabela36[[#This Row],[Produto]],produtos,3,0),"")</f>
        <v/>
      </c>
      <c r="D17" s="101" t="str">
        <f>IFERROR(Tabela36[[#This Row],[preço unitário]]*Tabela36[[#This Row],[Qtd]],"")</f>
        <v/>
      </c>
      <c r="E17" s="88"/>
      <c r="F17" s="98"/>
      <c r="G17" s="98"/>
      <c r="H17" s="100" t="str">
        <f>IFERROR(VLOOKUP(Tabela37[[#This Row],[Produto]],produtos,5,0),"")</f>
        <v/>
      </c>
      <c r="I17" s="101" t="str">
        <f>IFERROR(Tabela37[[#This Row],[preço unitário]]*Tabela37[[#This Row],[Qtd]],"")</f>
        <v/>
      </c>
      <c r="J17" s="88"/>
      <c r="M17" s="90"/>
    </row>
    <row r="18" spans="1:13" x14ac:dyDescent="0.3">
      <c r="A18" s="98"/>
      <c r="B18" s="99"/>
      <c r="C18" s="100" t="str">
        <f>IFERROR(VLOOKUP(Tabela36[[#This Row],[Produto]],produtos,3,0),"")</f>
        <v/>
      </c>
      <c r="D18" s="101" t="str">
        <f>IFERROR(Tabela36[[#This Row],[preço unitário]]*Tabela36[[#This Row],[Qtd]],"")</f>
        <v/>
      </c>
      <c r="E18" s="88"/>
      <c r="F18" s="98"/>
      <c r="G18" s="98"/>
      <c r="H18" s="100" t="str">
        <f>IFERROR(VLOOKUP(Tabela37[[#This Row],[Produto]],produtos,5,0),"")</f>
        <v/>
      </c>
      <c r="I18" s="101" t="str">
        <f>IFERROR(Tabela37[[#This Row],[preço unitário]]*Tabela37[[#This Row],[Qtd]],"")</f>
        <v/>
      </c>
      <c r="J18" s="88"/>
      <c r="M18" s="90"/>
    </row>
    <row r="19" spans="1:13" x14ac:dyDescent="0.3">
      <c r="A19" s="98"/>
      <c r="B19" s="99"/>
      <c r="C19" s="100" t="str">
        <f>IFERROR(VLOOKUP(Tabela36[[#This Row],[Produto]],produtos,3,0),"")</f>
        <v/>
      </c>
      <c r="D19" s="101" t="str">
        <f>IFERROR(Tabela36[[#This Row],[preço unitário]]*Tabela36[[#This Row],[Qtd]],"")</f>
        <v/>
      </c>
      <c r="E19" s="88"/>
      <c r="F19" s="98"/>
      <c r="G19" s="98"/>
      <c r="H19" s="100" t="str">
        <f>IFERROR(VLOOKUP(Tabela37[[#This Row],[Produto]],produtos,5,0),"")</f>
        <v/>
      </c>
      <c r="I19" s="101" t="str">
        <f>IFERROR(Tabela37[[#This Row],[preço unitário]]*Tabela37[[#This Row],[Qtd]],"")</f>
        <v/>
      </c>
      <c r="J19" s="88"/>
      <c r="M19" s="90"/>
    </row>
    <row r="20" spans="1:13" x14ac:dyDescent="0.3">
      <c r="A20" s="98"/>
      <c r="B20" s="99"/>
      <c r="C20" s="100" t="str">
        <f>IFERROR(VLOOKUP(Tabela36[[#This Row],[Produto]],produtos,3,0),"")</f>
        <v/>
      </c>
      <c r="D20" s="101" t="str">
        <f>IFERROR(Tabela36[[#This Row],[preço unitário]]*Tabela36[[#This Row],[Qtd]],"")</f>
        <v/>
      </c>
      <c r="E20" s="88"/>
      <c r="F20" s="98"/>
      <c r="G20" s="98"/>
      <c r="H20" s="100" t="str">
        <f>IFERROR(VLOOKUP(Tabela37[[#This Row],[Produto]],produtos,5,0),"")</f>
        <v/>
      </c>
      <c r="I20" s="101" t="str">
        <f>IFERROR(Tabela37[[#This Row],[preço unitário]]*Tabela37[[#This Row],[Qtd]],"")</f>
        <v/>
      </c>
      <c r="J20" s="88"/>
      <c r="M20" s="90"/>
    </row>
    <row r="21" spans="1:13" x14ac:dyDescent="0.3">
      <c r="A21" s="98"/>
      <c r="B21" s="99"/>
      <c r="C21" s="100" t="str">
        <f>IFERROR(VLOOKUP(Tabela36[[#This Row],[Produto]],produtos,3,0),"")</f>
        <v/>
      </c>
      <c r="D21" s="101" t="str">
        <f>IFERROR(Tabela36[[#This Row],[preço unitário]]*Tabela36[[#This Row],[Qtd]],"")</f>
        <v/>
      </c>
      <c r="E21" s="88"/>
      <c r="F21" s="98"/>
      <c r="G21" s="98"/>
      <c r="H21" s="100" t="str">
        <f>IFERROR(VLOOKUP(Tabela37[[#This Row],[Produto]],produtos,5,0),"")</f>
        <v/>
      </c>
      <c r="I21" s="101" t="str">
        <f>IFERROR(Tabela37[[#This Row],[preço unitário]]*Tabela37[[#This Row],[Qtd]],"")</f>
        <v/>
      </c>
      <c r="J21" s="88"/>
      <c r="M21" s="90"/>
    </row>
    <row r="22" spans="1:13" x14ac:dyDescent="0.3">
      <c r="A22" s="98"/>
      <c r="B22" s="99"/>
      <c r="C22" s="100" t="str">
        <f>IFERROR(VLOOKUP(Tabela36[[#This Row],[Produto]],produtos,3,0),"")</f>
        <v/>
      </c>
      <c r="D22" s="101" t="str">
        <f>IFERROR(Tabela36[[#This Row],[preço unitário]]*Tabela36[[#This Row],[Qtd]],"")</f>
        <v/>
      </c>
      <c r="E22" s="88"/>
      <c r="F22" s="98"/>
      <c r="G22" s="98"/>
      <c r="H22" s="100" t="str">
        <f>IFERROR(VLOOKUP(Tabela37[[#This Row],[Produto]],produtos,5,0),"")</f>
        <v/>
      </c>
      <c r="I22" s="101" t="str">
        <f>IFERROR(Tabela37[[#This Row],[preço unitário]]*Tabela37[[#This Row],[Qtd]],"")</f>
        <v/>
      </c>
      <c r="J22" s="88"/>
      <c r="M22" s="90"/>
    </row>
    <row r="23" spans="1:13" x14ac:dyDescent="0.3">
      <c r="A23" s="98"/>
      <c r="B23" s="99"/>
      <c r="C23" s="100" t="str">
        <f>IFERROR(VLOOKUP(Tabela36[[#This Row],[Produto]],produtos,3,0),"")</f>
        <v/>
      </c>
      <c r="D23" s="101" t="str">
        <f>IFERROR(Tabela36[[#This Row],[preço unitário]]*Tabela36[[#This Row],[Qtd]],"")</f>
        <v/>
      </c>
      <c r="E23" s="88"/>
      <c r="F23" s="98"/>
      <c r="G23" s="98"/>
      <c r="H23" s="100" t="str">
        <f>IFERROR(VLOOKUP(Tabela37[[#This Row],[Produto]],produtos,5,0),"")</f>
        <v/>
      </c>
      <c r="I23" s="101" t="str">
        <f>IFERROR(Tabela37[[#This Row],[preço unitário]]*Tabela37[[#This Row],[Qtd]],"")</f>
        <v/>
      </c>
      <c r="J23" s="88"/>
      <c r="M23" s="90"/>
    </row>
    <row r="24" spans="1:13" x14ac:dyDescent="0.3">
      <c r="A24" s="98"/>
      <c r="B24" s="99"/>
      <c r="C24" s="100" t="str">
        <f>IFERROR(VLOOKUP(Tabela36[[#This Row],[Produto]],produtos,3,0),"")</f>
        <v/>
      </c>
      <c r="D24" s="101" t="str">
        <f>IFERROR(Tabela36[[#This Row],[preço unitário]]*Tabela36[[#This Row],[Qtd]],"")</f>
        <v/>
      </c>
      <c r="E24" s="88"/>
      <c r="F24" s="98"/>
      <c r="G24" s="98"/>
      <c r="H24" s="100" t="str">
        <f>IFERROR(VLOOKUP(Tabela37[[#This Row],[Produto]],produtos,5,0),"")</f>
        <v/>
      </c>
      <c r="I24" s="101" t="str">
        <f>IFERROR(Tabela37[[#This Row],[preço unitário]]*Tabela37[[#This Row],[Qtd]],"")</f>
        <v/>
      </c>
      <c r="J24" s="88"/>
      <c r="M24" s="90"/>
    </row>
    <row r="25" spans="1:13" x14ac:dyDescent="0.3">
      <c r="A25" s="98"/>
      <c r="B25" s="99"/>
      <c r="C25" s="100" t="str">
        <f>IFERROR(VLOOKUP(Tabela36[[#This Row],[Produto]],produtos,3,0),"")</f>
        <v/>
      </c>
      <c r="D25" s="101" t="str">
        <f>IFERROR(Tabela36[[#This Row],[preço unitário]]*Tabela36[[#This Row],[Qtd]],"")</f>
        <v/>
      </c>
      <c r="E25" s="88"/>
      <c r="F25" s="98"/>
      <c r="G25" s="98"/>
      <c r="H25" s="100" t="str">
        <f>IFERROR(VLOOKUP(Tabela37[[#This Row],[Produto]],produtos,5,0),"")</f>
        <v/>
      </c>
      <c r="I25" s="101" t="str">
        <f>IFERROR(Tabela37[[#This Row],[preço unitário]]*Tabela37[[#This Row],[Qtd]],"")</f>
        <v/>
      </c>
      <c r="J25" s="88"/>
      <c r="M25" s="90"/>
    </row>
    <row r="26" spans="1:13" x14ac:dyDescent="0.3">
      <c r="A26" s="98"/>
      <c r="B26" s="99"/>
      <c r="C26" s="100" t="str">
        <f>IFERROR(VLOOKUP(Tabela36[[#This Row],[Produto]],produtos,3,0),"")</f>
        <v/>
      </c>
      <c r="D26" s="101" t="str">
        <f>IFERROR(Tabela36[[#This Row],[preço unitário]]*Tabela36[[#This Row],[Qtd]],"")</f>
        <v/>
      </c>
      <c r="E26" s="88"/>
      <c r="F26" s="98"/>
      <c r="G26" s="98"/>
      <c r="H26" s="100" t="str">
        <f>IFERROR(VLOOKUP(Tabela37[[#This Row],[Produto]],produtos,5,0),"")</f>
        <v/>
      </c>
      <c r="I26" s="101" t="str">
        <f>IFERROR(Tabela37[[#This Row],[preço unitário]]*Tabela37[[#This Row],[Qtd]],"")</f>
        <v/>
      </c>
      <c r="J26" s="88"/>
      <c r="M26" s="90"/>
    </row>
    <row r="27" spans="1:13" x14ac:dyDescent="0.3">
      <c r="A27" s="98"/>
      <c r="B27" s="99"/>
      <c r="C27" s="100" t="str">
        <f>IFERROR(VLOOKUP(Tabela36[[#This Row],[Produto]],produtos,3,0),"")</f>
        <v/>
      </c>
      <c r="D27" s="101" t="str">
        <f>IFERROR(Tabela36[[#This Row],[preço unitário]]*Tabela36[[#This Row],[Qtd]],"")</f>
        <v/>
      </c>
      <c r="E27" s="88"/>
      <c r="F27" s="98"/>
      <c r="G27" s="98"/>
      <c r="H27" s="100" t="str">
        <f>IFERROR(VLOOKUP(Tabela37[[#This Row],[Produto]],produtos,5,0),"")</f>
        <v/>
      </c>
      <c r="I27" s="101" t="str">
        <f>IFERROR(Tabela37[[#This Row],[preço unitário]]*Tabela37[[#This Row],[Qtd]],"")</f>
        <v/>
      </c>
      <c r="J27" s="88"/>
      <c r="M27" s="90"/>
    </row>
    <row r="28" spans="1:13" x14ac:dyDescent="0.3">
      <c r="A28" s="98"/>
      <c r="B28" s="99"/>
      <c r="C28" s="100" t="str">
        <f>IFERROR(VLOOKUP(Tabela36[[#This Row],[Produto]],produtos,3,0),"")</f>
        <v/>
      </c>
      <c r="D28" s="101" t="str">
        <f>IFERROR(Tabela36[[#This Row],[preço unitário]]*Tabela36[[#This Row],[Qtd]],"")</f>
        <v/>
      </c>
      <c r="E28" s="88"/>
      <c r="F28" s="98"/>
      <c r="G28" s="98"/>
      <c r="H28" s="100" t="str">
        <f>IFERROR(VLOOKUP(Tabela37[[#This Row],[Produto]],produtos,5,0),"")</f>
        <v/>
      </c>
      <c r="I28" s="101" t="str">
        <f>IFERROR(Tabela37[[#This Row],[preço unitário]]*Tabela37[[#This Row],[Qtd]],"")</f>
        <v/>
      </c>
      <c r="J28" s="88"/>
      <c r="M28" s="90"/>
    </row>
    <row r="29" spans="1:13" x14ac:dyDescent="0.3">
      <c r="A29" s="98"/>
      <c r="B29" s="99"/>
      <c r="C29" s="100" t="str">
        <f>IFERROR(VLOOKUP(Tabela36[[#This Row],[Produto]],produtos,3,0),"")</f>
        <v/>
      </c>
      <c r="D29" s="101" t="str">
        <f>IFERROR(Tabela36[[#This Row],[preço unitário]]*Tabela36[[#This Row],[Qtd]],"")</f>
        <v/>
      </c>
      <c r="E29" s="88"/>
      <c r="F29" s="98"/>
      <c r="G29" s="98"/>
      <c r="H29" s="100" t="str">
        <f>IFERROR(VLOOKUP(Tabela37[[#This Row],[Produto]],produtos,5,0),"")</f>
        <v/>
      </c>
      <c r="I29" s="101" t="str">
        <f>IFERROR(Tabela37[[#This Row],[preço unitário]]*Tabela37[[#This Row],[Qtd]],"")</f>
        <v/>
      </c>
      <c r="J29" s="88"/>
      <c r="M29" s="90"/>
    </row>
    <row r="30" spans="1:13" x14ac:dyDescent="0.3">
      <c r="A30" s="98"/>
      <c r="B30" s="99"/>
      <c r="C30" s="100" t="str">
        <f>IFERROR(VLOOKUP(Tabela36[[#This Row],[Produto]],produtos,3,0),"")</f>
        <v/>
      </c>
      <c r="D30" s="101" t="str">
        <f>IFERROR(Tabela36[[#This Row],[preço unitário]]*Tabela36[[#This Row],[Qtd]],"")</f>
        <v/>
      </c>
      <c r="E30" s="88"/>
      <c r="F30" s="98"/>
      <c r="G30" s="98"/>
      <c r="H30" s="100" t="str">
        <f>IFERROR(VLOOKUP(Tabela37[[#This Row],[Produto]],produtos,5,0),"")</f>
        <v/>
      </c>
      <c r="I30" s="101" t="str">
        <f>IFERROR(Tabela37[[#This Row],[preço unitário]]*Tabela37[[#This Row],[Qtd]],"")</f>
        <v/>
      </c>
      <c r="J30" s="88"/>
      <c r="M30" s="90"/>
    </row>
    <row r="31" spans="1:13" x14ac:dyDescent="0.3">
      <c r="A31" s="98"/>
      <c r="B31" s="99"/>
      <c r="C31" s="100" t="str">
        <f>IFERROR(VLOOKUP(Tabela36[[#This Row],[Produto]],produtos,3,0),"")</f>
        <v/>
      </c>
      <c r="D31" s="101" t="str">
        <f>IFERROR(Tabela36[[#This Row],[preço unitário]]*Tabela36[[#This Row],[Qtd]],"")</f>
        <v/>
      </c>
      <c r="E31" s="88"/>
      <c r="F31" s="98"/>
      <c r="G31" s="98"/>
      <c r="H31" s="100" t="str">
        <f>IFERROR(VLOOKUP(Tabela37[[#This Row],[Produto]],produtos,5,0),"")</f>
        <v/>
      </c>
      <c r="I31" s="101" t="str">
        <f>IFERROR(Tabela37[[#This Row],[preço unitário]]*Tabela37[[#This Row],[Qtd]],"")</f>
        <v/>
      </c>
      <c r="J31" s="88"/>
      <c r="M31" s="90"/>
    </row>
    <row r="32" spans="1:13" x14ac:dyDescent="0.3">
      <c r="A32" s="98"/>
      <c r="B32" s="99"/>
      <c r="C32" s="100" t="str">
        <f>IFERROR(VLOOKUP(Tabela36[[#This Row],[Produto]],produtos,3,0),"")</f>
        <v/>
      </c>
      <c r="D32" s="101" t="str">
        <f>IFERROR(Tabela36[[#This Row],[preço unitário]]*Tabela36[[#This Row],[Qtd]],"")</f>
        <v/>
      </c>
      <c r="E32" s="88"/>
      <c r="F32" s="98"/>
      <c r="G32" s="98"/>
      <c r="H32" s="100" t="str">
        <f>IFERROR(VLOOKUP(Tabela37[[#This Row],[Produto]],produtos,5,0),"")</f>
        <v/>
      </c>
      <c r="I32" s="101" t="str">
        <f>IFERROR(Tabela37[[#This Row],[preço unitário]]*Tabela37[[#This Row],[Qtd]],"")</f>
        <v/>
      </c>
      <c r="J32" s="88"/>
      <c r="M32" s="90"/>
    </row>
    <row r="33" spans="1:13" x14ac:dyDescent="0.3">
      <c r="A33" s="98"/>
      <c r="B33" s="99"/>
      <c r="C33" s="100" t="str">
        <f>IFERROR(VLOOKUP(Tabela36[[#This Row],[Produto]],produtos,3,0),"")</f>
        <v/>
      </c>
      <c r="D33" s="101" t="str">
        <f>IFERROR(Tabela36[[#This Row],[preço unitário]]*Tabela36[[#This Row],[Qtd]],"")</f>
        <v/>
      </c>
      <c r="E33" s="88"/>
      <c r="F33" s="98"/>
      <c r="G33" s="98"/>
      <c r="H33" s="100" t="str">
        <f>IFERROR(VLOOKUP(Tabela37[[#This Row],[Produto]],produtos,5,0),"")</f>
        <v/>
      </c>
      <c r="I33" s="101" t="str">
        <f>IFERROR(Tabela37[[#This Row],[preço unitário]]*Tabela37[[#This Row],[Qtd]],"")</f>
        <v/>
      </c>
      <c r="J33" s="88"/>
      <c r="M33" s="90"/>
    </row>
    <row r="34" spans="1:13" x14ac:dyDescent="0.3">
      <c r="A34" s="98"/>
      <c r="B34" s="99"/>
      <c r="C34" s="100" t="str">
        <f>IFERROR(VLOOKUP(Tabela36[[#This Row],[Produto]],produtos,3,0),"")</f>
        <v/>
      </c>
      <c r="D34" s="101" t="str">
        <f>IFERROR(Tabela36[[#This Row],[preço unitário]]*Tabela36[[#This Row],[Qtd]],"")</f>
        <v/>
      </c>
      <c r="E34" s="88"/>
      <c r="F34" s="98"/>
      <c r="G34" s="98"/>
      <c r="H34" s="100" t="str">
        <f>IFERROR(VLOOKUP(Tabela37[[#This Row],[Produto]],produtos,5,0),"")</f>
        <v/>
      </c>
      <c r="I34" s="101" t="str">
        <f>IFERROR(Tabela37[[#This Row],[preço unitário]]*Tabela37[[#This Row],[Qtd]],"")</f>
        <v/>
      </c>
      <c r="J34" s="88"/>
      <c r="M34" s="90"/>
    </row>
    <row r="35" spans="1:13" x14ac:dyDescent="0.3">
      <c r="A35" s="98"/>
      <c r="B35" s="99"/>
      <c r="C35" s="100" t="str">
        <f>IFERROR(VLOOKUP(Tabela36[[#This Row],[Produto]],produtos,3,0),"")</f>
        <v/>
      </c>
      <c r="D35" s="101" t="str">
        <f>IFERROR(Tabela36[[#This Row],[preço unitário]]*Tabela36[[#This Row],[Qtd]],"")</f>
        <v/>
      </c>
      <c r="E35" s="88"/>
      <c r="F35" s="98"/>
      <c r="G35" s="98"/>
      <c r="H35" s="100" t="str">
        <f>IFERROR(VLOOKUP(Tabela37[[#This Row],[Produto]],produtos,5,0),"")</f>
        <v/>
      </c>
      <c r="I35" s="101" t="str">
        <f>IFERROR(Tabela37[[#This Row],[preço unitário]]*Tabela37[[#This Row],[Qtd]],"")</f>
        <v/>
      </c>
      <c r="J35" s="88"/>
      <c r="M35" s="90"/>
    </row>
    <row r="36" spans="1:13" x14ac:dyDescent="0.3">
      <c r="A36" s="98"/>
      <c r="B36" s="99"/>
      <c r="C36" s="100" t="str">
        <f>IFERROR(VLOOKUP(Tabela36[[#This Row],[Produto]],produtos,3,0),"")</f>
        <v/>
      </c>
      <c r="D36" s="101" t="str">
        <f>IFERROR(Tabela36[[#This Row],[preço unitário]]*Tabela36[[#This Row],[Qtd]],"")</f>
        <v/>
      </c>
      <c r="E36" s="88"/>
      <c r="F36" s="98"/>
      <c r="G36" s="98"/>
      <c r="H36" s="100" t="str">
        <f>IFERROR(VLOOKUP(Tabela37[[#This Row],[Produto]],produtos,5,0),"")</f>
        <v/>
      </c>
      <c r="I36" s="101" t="str">
        <f>IFERROR(Tabela37[[#This Row],[preço unitário]]*Tabela37[[#This Row],[Qtd]],"")</f>
        <v/>
      </c>
      <c r="J36" s="88"/>
      <c r="M36" s="90"/>
    </row>
    <row r="37" spans="1:13" x14ac:dyDescent="0.3">
      <c r="A37" s="98"/>
      <c r="B37" s="99"/>
      <c r="C37" s="100" t="str">
        <f>IFERROR(VLOOKUP(Tabela36[[#This Row],[Produto]],produtos,3,0),"")</f>
        <v/>
      </c>
      <c r="D37" s="101" t="str">
        <f>IFERROR(Tabela36[[#This Row],[preço unitário]]*Tabela36[[#This Row],[Qtd]],"")</f>
        <v/>
      </c>
      <c r="E37" s="88"/>
      <c r="F37" s="98"/>
      <c r="G37" s="98"/>
      <c r="H37" s="100" t="str">
        <f>IFERROR(VLOOKUP(Tabela37[[#This Row],[Produto]],produtos,5,0),"")</f>
        <v/>
      </c>
      <c r="I37" s="101" t="str">
        <f>IFERROR(Tabela37[[#This Row],[preço unitário]]*Tabela37[[#This Row],[Qtd]],"")</f>
        <v/>
      </c>
      <c r="J37" s="88"/>
      <c r="M37" s="90"/>
    </row>
    <row r="38" spans="1:13" x14ac:dyDescent="0.3">
      <c r="A38" s="98"/>
      <c r="B38" s="99"/>
      <c r="C38" s="100" t="str">
        <f>IFERROR(VLOOKUP(Tabela36[[#This Row],[Produto]],produtos,3,0),"")</f>
        <v/>
      </c>
      <c r="D38" s="101" t="str">
        <f>IFERROR(Tabela36[[#This Row],[preço unitário]]*Tabela36[[#This Row],[Qtd]],"")</f>
        <v/>
      </c>
      <c r="E38" s="88"/>
      <c r="F38" s="98"/>
      <c r="G38" s="98"/>
      <c r="H38" s="100" t="str">
        <f>IFERROR(VLOOKUP(Tabela37[[#This Row],[Produto]],produtos,5,0),"")</f>
        <v/>
      </c>
      <c r="I38" s="101" t="str">
        <f>IFERROR(Tabela37[[#This Row],[preço unitário]]*Tabela37[[#This Row],[Qtd]],"")</f>
        <v/>
      </c>
      <c r="J38" s="88"/>
      <c r="M38" s="90"/>
    </row>
    <row r="39" spans="1:13" x14ac:dyDescent="0.3">
      <c r="A39" s="98"/>
      <c r="B39" s="99"/>
      <c r="C39" s="100" t="str">
        <f>IFERROR(VLOOKUP(Tabela36[[#This Row],[Produto]],produtos,3,0),"")</f>
        <v/>
      </c>
      <c r="D39" s="101" t="str">
        <f>IFERROR(Tabela36[[#This Row],[preço unitário]]*Tabela36[[#This Row],[Qtd]],"")</f>
        <v/>
      </c>
      <c r="E39" s="88"/>
      <c r="F39" s="98"/>
      <c r="G39" s="98"/>
      <c r="H39" s="100" t="str">
        <f>IFERROR(VLOOKUP(Tabela37[[#This Row],[Produto]],produtos,5,0),"")</f>
        <v/>
      </c>
      <c r="I39" s="101" t="str">
        <f>IFERROR(Tabela37[[#This Row],[preço unitário]]*Tabela37[[#This Row],[Qtd]],"")</f>
        <v/>
      </c>
      <c r="J39" s="88"/>
      <c r="M39" s="90"/>
    </row>
    <row r="40" spans="1:13" x14ac:dyDescent="0.3">
      <c r="A40" s="98"/>
      <c r="B40" s="99"/>
      <c r="C40" s="100" t="str">
        <f>IFERROR(VLOOKUP(Tabela36[[#This Row],[Produto]],produtos,3,0),"")</f>
        <v/>
      </c>
      <c r="D40" s="101" t="str">
        <f>IFERROR(Tabela36[[#This Row],[preço unitário]]*Tabela36[[#This Row],[Qtd]],"")</f>
        <v/>
      </c>
      <c r="F40" s="98"/>
      <c r="G40" s="98"/>
      <c r="H40" s="100" t="str">
        <f>IFERROR(VLOOKUP(Tabela37[[#This Row],[Produto]],produtos,5,0),"")</f>
        <v/>
      </c>
      <c r="I40" s="101" t="str">
        <f>IFERROR(Tabela37[[#This Row],[preço unitário]]*Tabela37[[#This Row],[Qtd]],"")</f>
        <v/>
      </c>
      <c r="M40" s="90"/>
    </row>
    <row r="41" spans="1:13" x14ac:dyDescent="0.3">
      <c r="A41" s="98"/>
      <c r="B41" s="99"/>
      <c r="C41" s="100" t="str">
        <f>IFERROR(VLOOKUP(Tabela36[[#This Row],[Produto]],produtos,3,0),"")</f>
        <v/>
      </c>
      <c r="D41" s="101" t="str">
        <f>IFERROR(Tabela36[[#This Row],[preço unitário]]*Tabela36[[#This Row],[Qtd]],"")</f>
        <v/>
      </c>
      <c r="F41" s="98"/>
      <c r="G41" s="98"/>
      <c r="H41" s="100" t="str">
        <f>IFERROR(VLOOKUP(Tabela37[[#This Row],[Produto]],produtos,5,0),"")</f>
        <v/>
      </c>
      <c r="I41" s="101" t="str">
        <f>IFERROR(Tabela37[[#This Row],[preço unitário]]*Tabela37[[#This Row],[Qtd]],"")</f>
        <v/>
      </c>
      <c r="M41" s="90"/>
    </row>
    <row r="42" spans="1:13" x14ac:dyDescent="0.3">
      <c r="A42" s="98"/>
      <c r="B42" s="99"/>
      <c r="C42" s="100" t="str">
        <f>IFERROR(VLOOKUP(Tabela36[[#This Row],[Produto]],produtos,3,0),"")</f>
        <v/>
      </c>
      <c r="D42" s="101" t="str">
        <f>IFERROR(Tabela36[[#This Row],[preço unitário]]*Tabela36[[#This Row],[Qtd]],"")</f>
        <v/>
      </c>
      <c r="F42" s="98"/>
      <c r="G42" s="98"/>
      <c r="H42" s="100" t="str">
        <f>IFERROR(VLOOKUP(Tabela37[[#This Row],[Produto]],produtos,5,0),"")</f>
        <v/>
      </c>
      <c r="I42" s="101" t="str">
        <f>IFERROR(Tabela37[[#This Row],[preço unitário]]*Tabela37[[#This Row],[Qtd]],"")</f>
        <v/>
      </c>
      <c r="M42" s="90"/>
    </row>
    <row r="43" spans="1:13" x14ac:dyDescent="0.3">
      <c r="A43" s="98"/>
      <c r="B43" s="99"/>
      <c r="C43" s="100" t="str">
        <f>IFERROR(VLOOKUP(Tabela36[[#This Row],[Produto]],produtos,3,0),"")</f>
        <v/>
      </c>
      <c r="D43" s="101" t="str">
        <f>IFERROR(Tabela36[[#This Row],[preço unitário]]*Tabela36[[#This Row],[Qtd]],"")</f>
        <v/>
      </c>
      <c r="F43" s="98"/>
      <c r="G43" s="98"/>
      <c r="H43" s="100" t="str">
        <f>IFERROR(VLOOKUP(Tabela37[[#This Row],[Produto]],produtos,5,0),"")</f>
        <v/>
      </c>
      <c r="I43" s="101" t="str">
        <f>IFERROR(Tabela37[[#This Row],[preço unitário]]*Tabela37[[#This Row],[Qtd]],"")</f>
        <v/>
      </c>
      <c r="M43" s="90"/>
    </row>
    <row r="44" spans="1:13" x14ac:dyDescent="0.3">
      <c r="A44" s="98"/>
      <c r="B44" s="99"/>
      <c r="C44" s="100" t="str">
        <f>IFERROR(VLOOKUP(Tabela36[[#This Row],[Produto]],produtos,3,0),"")</f>
        <v/>
      </c>
      <c r="D44" s="101" t="str">
        <f>IFERROR(Tabela36[[#This Row],[preço unitário]]*Tabela36[[#This Row],[Qtd]],"")</f>
        <v/>
      </c>
      <c r="F44" s="98"/>
      <c r="G44" s="98"/>
      <c r="H44" s="100" t="str">
        <f>IFERROR(VLOOKUP(Tabela37[[#This Row],[Produto]],produtos,5,0),"")</f>
        <v/>
      </c>
      <c r="I44" s="101" t="str">
        <f>IFERROR(Tabela37[[#This Row],[preço unitário]]*Tabela37[[#This Row],[Qtd]],"")</f>
        <v/>
      </c>
      <c r="M44" s="90"/>
    </row>
    <row r="45" spans="1:13" x14ac:dyDescent="0.3">
      <c r="A45" s="98"/>
      <c r="B45" s="99"/>
      <c r="C45" s="100" t="str">
        <f>IFERROR(VLOOKUP(Tabela36[[#This Row],[Produto]],produtos,3,0),"")</f>
        <v/>
      </c>
      <c r="D45" s="101" t="str">
        <f>IFERROR(Tabela36[[#This Row],[preço unitário]]*Tabela36[[#This Row],[Qtd]],"")</f>
        <v/>
      </c>
      <c r="F45" s="98"/>
      <c r="G45" s="98"/>
      <c r="H45" s="100" t="str">
        <f>IFERROR(VLOOKUP(Tabela37[[#This Row],[Produto]],produtos,5,0),"")</f>
        <v/>
      </c>
      <c r="I45" s="101" t="str">
        <f>IFERROR(Tabela37[[#This Row],[preço unitário]]*Tabela37[[#This Row],[Qtd]],"")</f>
        <v/>
      </c>
      <c r="M45" s="90"/>
    </row>
    <row r="46" spans="1:13" x14ac:dyDescent="0.3">
      <c r="A46" s="98"/>
      <c r="B46" s="99"/>
      <c r="C46" s="100" t="str">
        <f>IFERROR(VLOOKUP(Tabela36[[#This Row],[Produto]],produtos,3,0),"")</f>
        <v/>
      </c>
      <c r="D46" s="101" t="str">
        <f>IFERROR(Tabela36[[#This Row],[preço unitário]]*Tabela36[[#This Row],[Qtd]],"")</f>
        <v/>
      </c>
      <c r="F46" s="98"/>
      <c r="G46" s="98"/>
      <c r="H46" s="100" t="str">
        <f>IFERROR(VLOOKUP(Tabela37[[#This Row],[Produto]],produtos,5,0),"")</f>
        <v/>
      </c>
      <c r="I46" s="101" t="str">
        <f>IFERROR(Tabela37[[#This Row],[preço unitário]]*Tabela37[[#This Row],[Qtd]],"")</f>
        <v/>
      </c>
      <c r="M46" s="90"/>
    </row>
    <row r="47" spans="1:13" x14ac:dyDescent="0.3">
      <c r="A47" s="98"/>
      <c r="B47" s="99"/>
      <c r="C47" s="100" t="str">
        <f>IFERROR(VLOOKUP(Tabela36[[#This Row],[Produto]],produtos,3,0),"")</f>
        <v/>
      </c>
      <c r="D47" s="101" t="str">
        <f>IFERROR(Tabela36[[#This Row],[preço unitário]]*Tabela36[[#This Row],[Qtd]],"")</f>
        <v/>
      </c>
      <c r="F47" s="98"/>
      <c r="G47" s="98"/>
      <c r="H47" s="100" t="str">
        <f>IFERROR(VLOOKUP(Tabela37[[#This Row],[Produto]],produtos,5,0),"")</f>
        <v/>
      </c>
      <c r="I47" s="101" t="str">
        <f>IFERROR(Tabela37[[#This Row],[preço unitário]]*Tabela37[[#This Row],[Qtd]],"")</f>
        <v/>
      </c>
      <c r="M47" s="90"/>
    </row>
    <row r="48" spans="1:13" x14ac:dyDescent="0.3">
      <c r="A48" s="98"/>
      <c r="B48" s="99"/>
      <c r="C48" s="100" t="str">
        <f>IFERROR(VLOOKUP(Tabela36[[#This Row],[Produto]],produtos,3,0),"")</f>
        <v/>
      </c>
      <c r="D48" s="101" t="str">
        <f>IFERROR(Tabela36[[#This Row],[preço unitário]]*Tabela36[[#This Row],[Qtd]],"")</f>
        <v/>
      </c>
      <c r="F48" s="98"/>
      <c r="G48" s="98"/>
      <c r="H48" s="100" t="str">
        <f>IFERROR(VLOOKUP(Tabela37[[#This Row],[Produto]],produtos,5,0),"")</f>
        <v/>
      </c>
      <c r="I48" s="101" t="str">
        <f>IFERROR(Tabela37[[#This Row],[preço unitário]]*Tabela37[[#This Row],[Qtd]],"")</f>
        <v/>
      </c>
      <c r="M48" s="90"/>
    </row>
    <row r="49" spans="1:13" x14ac:dyDescent="0.3">
      <c r="A49" s="98"/>
      <c r="B49" s="99"/>
      <c r="C49" s="100" t="str">
        <f>IFERROR(VLOOKUP(Tabela36[[#This Row],[Produto]],produtos,3,0),"")</f>
        <v/>
      </c>
      <c r="D49" s="101" t="str">
        <f>IFERROR(Tabela36[[#This Row],[preço unitário]]*Tabela36[[#This Row],[Qtd]],"")</f>
        <v/>
      </c>
      <c r="F49" s="98"/>
      <c r="G49" s="98"/>
      <c r="H49" s="100" t="str">
        <f>IFERROR(VLOOKUP(Tabela37[[#This Row],[Produto]],produtos,5,0),"")</f>
        <v/>
      </c>
      <c r="I49" s="101" t="str">
        <f>IFERROR(Tabela37[[#This Row],[preço unitário]]*Tabela37[[#This Row],[Qtd]],"")</f>
        <v/>
      </c>
      <c r="M49" s="90"/>
    </row>
    <row r="50" spans="1:13" x14ac:dyDescent="0.3">
      <c r="A50" s="98"/>
      <c r="B50" s="99"/>
      <c r="C50" s="100" t="str">
        <f>IFERROR(VLOOKUP(Tabela36[[#This Row],[Produto]],produtos,3,0),"")</f>
        <v/>
      </c>
      <c r="D50" s="101" t="str">
        <f>IFERROR(Tabela36[[#This Row],[preço unitário]]*Tabela36[[#This Row],[Qtd]],"")</f>
        <v/>
      </c>
      <c r="F50" s="98"/>
      <c r="G50" s="98"/>
      <c r="H50" s="100" t="str">
        <f>IFERROR(VLOOKUP(Tabela37[[#This Row],[Produto]],produtos,5,0),"")</f>
        <v/>
      </c>
      <c r="I50" s="101" t="str">
        <f>IFERROR(Tabela37[[#This Row],[preço unitário]]*Tabela37[[#This Row],[Qtd]],"")</f>
        <v/>
      </c>
      <c r="M50" s="90"/>
    </row>
    <row r="51" spans="1:13" x14ac:dyDescent="0.3">
      <c r="A51" s="98"/>
      <c r="B51" s="99"/>
      <c r="C51" s="100" t="str">
        <f>IFERROR(VLOOKUP(Tabela36[[#This Row],[Produto]],produtos,3,0),"")</f>
        <v/>
      </c>
      <c r="D51" s="101" t="str">
        <f>IFERROR(Tabela36[[#This Row],[preço unitário]]*Tabela36[[#This Row],[Qtd]],"")</f>
        <v/>
      </c>
      <c r="F51" s="98"/>
      <c r="G51" s="98"/>
      <c r="H51" s="100" t="str">
        <f>IFERROR(VLOOKUP(Tabela37[[#This Row],[Produto]],produtos,5,0),"")</f>
        <v/>
      </c>
      <c r="I51" s="101" t="str">
        <f>IFERROR(Tabela37[[#This Row],[preço unitário]]*Tabela37[[#This Row],[Qtd]],"")</f>
        <v/>
      </c>
      <c r="M51" s="90"/>
    </row>
    <row r="52" spans="1:13" x14ac:dyDescent="0.3">
      <c r="A52" s="98"/>
      <c r="B52" s="99"/>
      <c r="C52" s="100" t="str">
        <f>IFERROR(VLOOKUP(Tabela36[[#This Row],[Produto]],produtos,3,0),"")</f>
        <v/>
      </c>
      <c r="D52" s="101" t="str">
        <f>IFERROR(Tabela36[[#This Row],[preço unitário]]*Tabela36[[#This Row],[Qtd]],"")</f>
        <v/>
      </c>
      <c r="F52" s="98"/>
      <c r="G52" s="98"/>
      <c r="H52" s="100" t="str">
        <f>IFERROR(VLOOKUP(Tabela37[[#This Row],[Produto]],produtos,5,0),"")</f>
        <v/>
      </c>
      <c r="I52" s="101" t="str">
        <f>IFERROR(Tabela37[[#This Row],[preço unitário]]*Tabela37[[#This Row],[Qtd]],"")</f>
        <v/>
      </c>
      <c r="M52" s="90"/>
    </row>
    <row r="53" spans="1:13" x14ac:dyDescent="0.3">
      <c r="A53" s="98"/>
      <c r="B53" s="99"/>
      <c r="C53" s="100" t="str">
        <f>IFERROR(VLOOKUP(Tabela36[[#This Row],[Produto]],produtos,3,0),"")</f>
        <v/>
      </c>
      <c r="D53" s="101" t="str">
        <f>IFERROR(Tabela36[[#This Row],[preço unitário]]*Tabela36[[#This Row],[Qtd]],"")</f>
        <v/>
      </c>
      <c r="F53" s="98"/>
      <c r="G53" s="98"/>
      <c r="H53" s="100" t="str">
        <f>IFERROR(VLOOKUP(Tabela37[[#This Row],[Produto]],produtos,5,0),"")</f>
        <v/>
      </c>
      <c r="I53" s="101" t="str">
        <f>IFERROR(Tabela37[[#This Row],[preço unitário]]*Tabela37[[#This Row],[Qtd]],"")</f>
        <v/>
      </c>
      <c r="M53" s="90"/>
    </row>
    <row r="54" spans="1:13" x14ac:dyDescent="0.3">
      <c r="A54" s="98"/>
      <c r="B54" s="99"/>
      <c r="C54" s="100" t="str">
        <f>IFERROR(VLOOKUP(Tabela36[[#This Row],[Produto]],produtos,3,0),"")</f>
        <v/>
      </c>
      <c r="D54" s="101" t="str">
        <f>IFERROR(Tabela36[[#This Row],[preço unitário]]*Tabela36[[#This Row],[Qtd]],"")</f>
        <v/>
      </c>
      <c r="F54" s="98"/>
      <c r="G54" s="98"/>
      <c r="H54" s="100" t="str">
        <f>IFERROR(VLOOKUP(Tabela37[[#This Row],[Produto]],produtos,5,0),"")</f>
        <v/>
      </c>
      <c r="I54" s="101" t="str">
        <f>IFERROR(Tabela37[[#This Row],[preço unitário]]*Tabela37[[#This Row],[Qtd]],"")</f>
        <v/>
      </c>
      <c r="M54" s="90"/>
    </row>
    <row r="55" spans="1:13" x14ac:dyDescent="0.3">
      <c r="A55" s="98"/>
      <c r="B55" s="99"/>
      <c r="C55" s="100" t="str">
        <f>IFERROR(VLOOKUP(Tabela36[[#This Row],[Produto]],produtos,3,0),"")</f>
        <v/>
      </c>
      <c r="D55" s="101" t="str">
        <f>IFERROR(Tabela36[[#This Row],[preço unitário]]*Tabela36[[#This Row],[Qtd]],"")</f>
        <v/>
      </c>
      <c r="F55" s="98"/>
      <c r="G55" s="98"/>
      <c r="H55" s="100" t="str">
        <f>IFERROR(VLOOKUP(Tabela37[[#This Row],[Produto]],produtos,5,0),"")</f>
        <v/>
      </c>
      <c r="I55" s="101" t="str">
        <f>IFERROR(Tabela37[[#This Row],[preço unitário]]*Tabela37[[#This Row],[Qtd]],"")</f>
        <v/>
      </c>
      <c r="M55" s="90"/>
    </row>
    <row r="56" spans="1:13" x14ac:dyDescent="0.3">
      <c r="A56" s="98"/>
      <c r="B56" s="99"/>
      <c r="C56" s="100" t="str">
        <f>IFERROR(VLOOKUP(Tabela36[[#This Row],[Produto]],produtos,3,0),"")</f>
        <v/>
      </c>
      <c r="D56" s="101" t="str">
        <f>IFERROR(Tabela36[[#This Row],[preço unitário]]*Tabela36[[#This Row],[Qtd]],"")</f>
        <v/>
      </c>
      <c r="F56" s="98"/>
      <c r="G56" s="98"/>
      <c r="H56" s="100" t="str">
        <f>IFERROR(VLOOKUP(Tabela37[[#This Row],[Produto]],produtos,5,0),"")</f>
        <v/>
      </c>
      <c r="I56" s="101" t="str">
        <f>IFERROR(Tabela37[[#This Row],[preço unitário]]*Tabela37[[#This Row],[Qtd]],"")</f>
        <v/>
      </c>
      <c r="M56" s="90"/>
    </row>
    <row r="57" spans="1:13" x14ac:dyDescent="0.3">
      <c r="A57" s="98"/>
      <c r="B57" s="99"/>
      <c r="C57" s="100" t="str">
        <f>IFERROR(VLOOKUP(Tabela36[[#This Row],[Produto]],produtos,3,0),"")</f>
        <v/>
      </c>
      <c r="D57" s="101" t="str">
        <f>IFERROR(Tabela36[[#This Row],[preço unitário]]*Tabela36[[#This Row],[Qtd]],"")</f>
        <v/>
      </c>
      <c r="F57" s="98"/>
      <c r="G57" s="98"/>
      <c r="H57" s="100" t="str">
        <f>IFERROR(VLOOKUP(Tabela37[[#This Row],[Produto]],produtos,5,0),"")</f>
        <v/>
      </c>
      <c r="I57" s="101" t="str">
        <f>IFERROR(Tabela37[[#This Row],[preço unitário]]*Tabela37[[#This Row],[Qtd]],"")</f>
        <v/>
      </c>
      <c r="M57" s="90"/>
    </row>
    <row r="58" spans="1:13" x14ac:dyDescent="0.3">
      <c r="A58" s="98"/>
      <c r="B58" s="99"/>
      <c r="C58" s="100" t="str">
        <f>IFERROR(VLOOKUP(Tabela36[[#This Row],[Produto]],produtos,3,0),"")</f>
        <v/>
      </c>
      <c r="D58" s="101" t="str">
        <f>IFERROR(Tabela36[[#This Row],[preço unitário]]*Tabela36[[#This Row],[Qtd]],"")</f>
        <v/>
      </c>
      <c r="F58" s="98"/>
      <c r="G58" s="98"/>
      <c r="H58" s="100" t="str">
        <f>IFERROR(VLOOKUP(Tabela37[[#This Row],[Produto]],produtos,5,0),"")</f>
        <v/>
      </c>
      <c r="I58" s="101" t="str">
        <f>IFERROR(Tabela37[[#This Row],[preço unitário]]*Tabela37[[#This Row],[Qtd]],"")</f>
        <v/>
      </c>
      <c r="M58" s="90"/>
    </row>
    <row r="59" spans="1:13" x14ac:dyDescent="0.3">
      <c r="A59" s="98"/>
      <c r="B59" s="99"/>
      <c r="C59" s="100" t="str">
        <f>IFERROR(VLOOKUP(Tabela36[[#This Row],[Produto]],produtos,3,0),"")</f>
        <v/>
      </c>
      <c r="D59" s="101" t="str">
        <f>IFERROR(Tabela36[[#This Row],[preço unitário]]*Tabela36[[#This Row],[Qtd]],"")</f>
        <v/>
      </c>
      <c r="F59" s="98"/>
      <c r="G59" s="98"/>
      <c r="H59" s="100" t="str">
        <f>IFERROR(VLOOKUP(Tabela37[[#This Row],[Produto]],produtos,5,0),"")</f>
        <v/>
      </c>
      <c r="I59" s="101" t="str">
        <f>IFERROR(Tabela37[[#This Row],[preço unitário]]*Tabela37[[#This Row],[Qtd]],"")</f>
        <v/>
      </c>
      <c r="M59" s="90"/>
    </row>
    <row r="60" spans="1:13" x14ac:dyDescent="0.3">
      <c r="A60" s="98"/>
      <c r="B60" s="99"/>
      <c r="C60" s="100" t="str">
        <f>IFERROR(VLOOKUP(Tabela36[[#This Row],[Produto]],produtos,3,0),"")</f>
        <v/>
      </c>
      <c r="D60" s="101" t="str">
        <f>IFERROR(Tabela36[[#This Row],[preço unitário]]*Tabela36[[#This Row],[Qtd]],"")</f>
        <v/>
      </c>
      <c r="F60" s="98"/>
      <c r="G60" s="98"/>
      <c r="H60" s="100" t="str">
        <f>IFERROR(VLOOKUP(Tabela37[[#This Row],[Produto]],produtos,5,0),"")</f>
        <v/>
      </c>
      <c r="I60" s="101" t="str">
        <f>IFERROR(Tabela37[[#This Row],[preço unitário]]*Tabela37[[#This Row],[Qtd]],"")</f>
        <v/>
      </c>
      <c r="M60" s="90"/>
    </row>
    <row r="61" spans="1:13" x14ac:dyDescent="0.3">
      <c r="A61" s="98"/>
      <c r="B61" s="99"/>
      <c r="C61" s="100" t="str">
        <f>IFERROR(VLOOKUP(Tabela36[[#This Row],[Produto]],produtos,3,0),"")</f>
        <v/>
      </c>
      <c r="D61" s="101" t="str">
        <f>IFERROR(Tabela36[[#This Row],[preço unitário]]*Tabela36[[#This Row],[Qtd]],"")</f>
        <v/>
      </c>
      <c r="F61" s="98"/>
      <c r="G61" s="98"/>
      <c r="H61" s="100" t="str">
        <f>IFERROR(VLOOKUP(Tabela37[[#This Row],[Produto]],produtos,5,0),"")</f>
        <v/>
      </c>
      <c r="I61" s="101" t="str">
        <f>IFERROR(Tabela37[[#This Row],[preço unitário]]*Tabela37[[#This Row],[Qtd]],"")</f>
        <v/>
      </c>
      <c r="M61" s="90"/>
    </row>
    <row r="62" spans="1:13" x14ac:dyDescent="0.3">
      <c r="A62" s="98"/>
      <c r="B62" s="99"/>
      <c r="C62" s="100" t="str">
        <f>IFERROR(VLOOKUP(Tabela36[[#This Row],[Produto]],produtos,3,0),"")</f>
        <v/>
      </c>
      <c r="D62" s="101" t="str">
        <f>IFERROR(Tabela36[[#This Row],[preço unitário]]*Tabela36[[#This Row],[Qtd]],"")</f>
        <v/>
      </c>
      <c r="F62" s="98"/>
      <c r="G62" s="98"/>
      <c r="H62" s="100" t="str">
        <f>IFERROR(VLOOKUP(Tabela37[[#This Row],[Produto]],produtos,5,0),"")</f>
        <v/>
      </c>
      <c r="I62" s="101" t="str">
        <f>IFERROR(Tabela37[[#This Row],[preço unitário]]*Tabela37[[#This Row],[Qtd]],"")</f>
        <v/>
      </c>
      <c r="M62" s="90"/>
    </row>
    <row r="63" spans="1:13" x14ac:dyDescent="0.3">
      <c r="A63" s="98"/>
      <c r="B63" s="99"/>
      <c r="C63" s="100" t="str">
        <f>IFERROR(VLOOKUP(Tabela36[[#This Row],[Produto]],produtos,3,0),"")</f>
        <v/>
      </c>
      <c r="D63" s="101" t="str">
        <f>IFERROR(Tabela36[[#This Row],[preço unitário]]*Tabela36[[#This Row],[Qtd]],"")</f>
        <v/>
      </c>
      <c r="F63" s="98"/>
      <c r="G63" s="98"/>
      <c r="H63" s="100" t="str">
        <f>IFERROR(VLOOKUP(Tabela37[[#This Row],[Produto]],produtos,5,0),"")</f>
        <v/>
      </c>
      <c r="I63" s="101" t="str">
        <f>IFERROR(Tabela37[[#This Row],[preço unitário]]*Tabela37[[#This Row],[Qtd]],"")</f>
        <v/>
      </c>
      <c r="M63" s="90"/>
    </row>
    <row r="64" spans="1:13" x14ac:dyDescent="0.3">
      <c r="A64" s="98"/>
      <c r="B64" s="99"/>
      <c r="C64" s="100" t="str">
        <f>IFERROR(VLOOKUP(Tabela36[[#This Row],[Produto]],produtos,3,0),"")</f>
        <v/>
      </c>
      <c r="D64" s="101" t="str">
        <f>IFERROR(Tabela36[[#This Row],[preço unitário]]*Tabela36[[#This Row],[Qtd]],"")</f>
        <v/>
      </c>
      <c r="F64" s="98"/>
      <c r="G64" s="98"/>
      <c r="H64" s="100" t="str">
        <f>IFERROR(VLOOKUP(Tabela37[[#This Row],[Produto]],produtos,5,0),"")</f>
        <v/>
      </c>
      <c r="I64" s="101" t="str">
        <f>IFERROR(Tabela37[[#This Row],[preço unitário]]*Tabela37[[#This Row],[Qtd]],"")</f>
        <v/>
      </c>
      <c r="M64" s="90"/>
    </row>
    <row r="65" spans="1:13" x14ac:dyDescent="0.3">
      <c r="A65" s="98"/>
      <c r="B65" s="99"/>
      <c r="C65" s="100" t="str">
        <f>IFERROR(VLOOKUP(Tabela36[[#This Row],[Produto]],produtos,3,0),"")</f>
        <v/>
      </c>
      <c r="D65" s="101" t="str">
        <f>IFERROR(Tabela36[[#This Row],[preço unitário]]*Tabela36[[#This Row],[Qtd]],"")</f>
        <v/>
      </c>
      <c r="F65" s="98"/>
      <c r="G65" s="98"/>
      <c r="H65" s="100" t="str">
        <f>IFERROR(VLOOKUP(Tabela37[[#This Row],[Produto]],produtos,5,0),"")</f>
        <v/>
      </c>
      <c r="I65" s="101" t="str">
        <f>IFERROR(Tabela37[[#This Row],[preço unitário]]*Tabela37[[#This Row],[Qtd]],"")</f>
        <v/>
      </c>
      <c r="M65" s="90"/>
    </row>
    <row r="66" spans="1:13" x14ac:dyDescent="0.3">
      <c r="A66" s="98"/>
      <c r="B66" s="99"/>
      <c r="C66" s="100" t="str">
        <f>IFERROR(VLOOKUP(Tabela36[[#This Row],[Produto]],produtos,3,0),"")</f>
        <v/>
      </c>
      <c r="D66" s="101" t="str">
        <f>IFERROR(Tabela36[[#This Row],[preço unitário]]*Tabela36[[#This Row],[Qtd]],"")</f>
        <v/>
      </c>
      <c r="F66" s="98"/>
      <c r="G66" s="98"/>
      <c r="H66" s="100" t="str">
        <f>IFERROR(VLOOKUP(Tabela37[[#This Row],[Produto]],produtos,5,0),"")</f>
        <v/>
      </c>
      <c r="I66" s="101" t="str">
        <f>IFERROR(Tabela37[[#This Row],[preço unitário]]*Tabela37[[#This Row],[Qtd]],"")</f>
        <v/>
      </c>
      <c r="M66" s="90"/>
    </row>
    <row r="67" spans="1:13" x14ac:dyDescent="0.3">
      <c r="A67" s="98"/>
      <c r="B67" s="99"/>
      <c r="C67" s="100" t="str">
        <f>IFERROR(VLOOKUP(Tabela36[[#This Row],[Produto]],produtos,3,0),"")</f>
        <v/>
      </c>
      <c r="D67" s="101" t="str">
        <f>IFERROR(Tabela36[[#This Row],[preço unitário]]*Tabela36[[#This Row],[Qtd]],"")</f>
        <v/>
      </c>
      <c r="F67" s="98"/>
      <c r="G67" s="98"/>
      <c r="H67" s="100" t="str">
        <f>IFERROR(VLOOKUP(Tabela37[[#This Row],[Produto]],produtos,5,0),"")</f>
        <v/>
      </c>
      <c r="I67" s="101" t="str">
        <f>IFERROR(Tabela37[[#This Row],[preço unitário]]*Tabela37[[#This Row],[Qtd]],"")</f>
        <v/>
      </c>
      <c r="M67" s="90"/>
    </row>
    <row r="68" spans="1:13" x14ac:dyDescent="0.3">
      <c r="A68" s="98"/>
      <c r="B68" s="99"/>
      <c r="C68" s="100" t="str">
        <f>IFERROR(VLOOKUP(Tabela36[[#This Row],[Produto]],produtos,3,0),"")</f>
        <v/>
      </c>
      <c r="D68" s="101" t="str">
        <f>IFERROR(Tabela36[[#This Row],[preço unitário]]*Tabela36[[#This Row],[Qtd]],"")</f>
        <v/>
      </c>
      <c r="F68" s="98"/>
      <c r="G68" s="98"/>
      <c r="H68" s="100" t="str">
        <f>IFERROR(VLOOKUP(Tabela37[[#This Row],[Produto]],produtos,5,0),"")</f>
        <v/>
      </c>
      <c r="I68" s="101" t="str">
        <f>IFERROR(Tabela37[[#This Row],[preço unitário]]*Tabela37[[#This Row],[Qtd]],"")</f>
        <v/>
      </c>
      <c r="M68" s="90"/>
    </row>
    <row r="69" spans="1:13" x14ac:dyDescent="0.3">
      <c r="A69" s="98"/>
      <c r="B69" s="99"/>
      <c r="C69" s="100" t="str">
        <f>IFERROR(VLOOKUP(Tabela36[[#This Row],[Produto]],produtos,3,0),"")</f>
        <v/>
      </c>
      <c r="D69" s="101" t="str">
        <f>IFERROR(Tabela36[[#This Row],[preço unitário]]*Tabela36[[#This Row],[Qtd]],"")</f>
        <v/>
      </c>
      <c r="F69" s="98"/>
      <c r="G69" s="98"/>
      <c r="H69" s="100" t="str">
        <f>IFERROR(VLOOKUP(Tabela37[[#This Row],[Produto]],produtos,5,0),"")</f>
        <v/>
      </c>
      <c r="I69" s="101" t="str">
        <f>IFERROR(Tabela37[[#This Row],[preço unitário]]*Tabela37[[#This Row],[Qtd]],"")</f>
        <v/>
      </c>
      <c r="M69" s="90"/>
    </row>
    <row r="70" spans="1:13" x14ac:dyDescent="0.3">
      <c r="A70" s="98"/>
      <c r="B70" s="99"/>
      <c r="C70" s="100" t="str">
        <f>IFERROR(VLOOKUP(Tabela36[[#This Row],[Produto]],produtos,3,0),"")</f>
        <v/>
      </c>
      <c r="D70" s="101" t="str">
        <f>IFERROR(Tabela36[[#This Row],[preço unitário]]*Tabela36[[#This Row],[Qtd]],"")</f>
        <v/>
      </c>
      <c r="F70" s="98"/>
      <c r="G70" s="98"/>
      <c r="H70" s="100" t="str">
        <f>IFERROR(VLOOKUP(Tabela37[[#This Row],[Produto]],produtos,5,0),"")</f>
        <v/>
      </c>
      <c r="I70" s="101" t="str">
        <f>IFERROR(Tabela37[[#This Row],[preço unitário]]*Tabela37[[#This Row],[Qtd]],"")</f>
        <v/>
      </c>
      <c r="M70" s="90"/>
    </row>
    <row r="71" spans="1:13" x14ac:dyDescent="0.3">
      <c r="A71" s="98"/>
      <c r="B71" s="99"/>
      <c r="C71" s="100" t="str">
        <f>IFERROR(VLOOKUP(Tabela36[[#This Row],[Produto]],produtos,3,0),"")</f>
        <v/>
      </c>
      <c r="D71" s="101" t="str">
        <f>IFERROR(Tabela36[[#This Row],[preço unitário]]*Tabela36[[#This Row],[Qtd]],"")</f>
        <v/>
      </c>
      <c r="F71" s="98"/>
      <c r="G71" s="98"/>
      <c r="H71" s="100" t="str">
        <f>IFERROR(VLOOKUP(Tabela37[[#This Row],[Produto]],produtos,5,0),"")</f>
        <v/>
      </c>
      <c r="I71" s="101" t="str">
        <f>IFERROR(Tabela37[[#This Row],[preço unitário]]*Tabela37[[#This Row],[Qtd]],"")</f>
        <v/>
      </c>
      <c r="M71" s="90"/>
    </row>
    <row r="72" spans="1:13" x14ac:dyDescent="0.3">
      <c r="A72" s="98"/>
      <c r="B72" s="99"/>
      <c r="C72" s="100" t="str">
        <f>IFERROR(VLOOKUP(Tabela36[[#This Row],[Produto]],produtos,3,0),"")</f>
        <v/>
      </c>
      <c r="D72" s="101" t="str">
        <f>IFERROR(Tabela36[[#This Row],[preço unitário]]*Tabela36[[#This Row],[Qtd]],"")</f>
        <v/>
      </c>
      <c r="F72" s="98"/>
      <c r="G72" s="98"/>
      <c r="H72" s="100" t="str">
        <f>IFERROR(VLOOKUP(Tabela37[[#This Row],[Produto]],produtos,5,0),"")</f>
        <v/>
      </c>
      <c r="I72" s="101" t="str">
        <f>IFERROR(Tabela37[[#This Row],[preço unitário]]*Tabela37[[#This Row],[Qtd]],"")</f>
        <v/>
      </c>
      <c r="M72" s="90"/>
    </row>
    <row r="73" spans="1:13" x14ac:dyDescent="0.3">
      <c r="A73" s="98"/>
      <c r="B73" s="99"/>
      <c r="C73" s="100" t="str">
        <f>IFERROR(VLOOKUP(Tabela36[[#This Row],[Produto]],produtos,3,0),"")</f>
        <v/>
      </c>
      <c r="D73" s="101" t="str">
        <f>IFERROR(Tabela36[[#This Row],[preço unitário]]*Tabela36[[#This Row],[Qtd]],"")</f>
        <v/>
      </c>
      <c r="F73" s="98"/>
      <c r="G73" s="98"/>
      <c r="H73" s="100" t="str">
        <f>IFERROR(VLOOKUP(Tabela37[[#This Row],[Produto]],produtos,5,0),"")</f>
        <v/>
      </c>
      <c r="I73" s="101" t="str">
        <f>IFERROR(Tabela37[[#This Row],[preço unitário]]*Tabela37[[#This Row],[Qtd]],"")</f>
        <v/>
      </c>
      <c r="M73" s="90"/>
    </row>
    <row r="74" spans="1:13" x14ac:dyDescent="0.3">
      <c r="A74" s="98"/>
      <c r="B74" s="99"/>
      <c r="C74" s="100" t="str">
        <f>IFERROR(VLOOKUP(Tabela36[[#This Row],[Produto]],produtos,3,0),"")</f>
        <v/>
      </c>
      <c r="D74" s="101" t="str">
        <f>IFERROR(Tabela36[[#This Row],[preço unitário]]*Tabela36[[#This Row],[Qtd]],"")</f>
        <v/>
      </c>
      <c r="F74" s="98"/>
      <c r="G74" s="98"/>
      <c r="H74" s="100" t="str">
        <f>IFERROR(VLOOKUP(Tabela37[[#This Row],[Produto]],produtos,5,0),"")</f>
        <v/>
      </c>
      <c r="I74" s="101" t="str">
        <f>IFERROR(Tabela37[[#This Row],[preço unitário]]*Tabela37[[#This Row],[Qtd]],"")</f>
        <v/>
      </c>
      <c r="M74" s="90"/>
    </row>
    <row r="75" spans="1:13" x14ac:dyDescent="0.3">
      <c r="A75" s="98"/>
      <c r="B75" s="99"/>
      <c r="C75" s="100" t="str">
        <f>IFERROR(VLOOKUP(Tabela36[[#This Row],[Produto]],produtos,3,0),"")</f>
        <v/>
      </c>
      <c r="D75" s="101" t="str">
        <f>IFERROR(Tabela36[[#This Row],[preço unitário]]*Tabela36[[#This Row],[Qtd]],"")</f>
        <v/>
      </c>
      <c r="F75" s="98"/>
      <c r="G75" s="98"/>
      <c r="H75" s="100" t="str">
        <f>IFERROR(VLOOKUP(Tabela37[[#This Row],[Produto]],produtos,5,0),"")</f>
        <v/>
      </c>
      <c r="I75" s="101" t="str">
        <f>IFERROR(Tabela37[[#This Row],[preço unitário]]*Tabela37[[#This Row],[Qtd]],"")</f>
        <v/>
      </c>
      <c r="M75" s="90"/>
    </row>
    <row r="76" spans="1:13" x14ac:dyDescent="0.3">
      <c r="A76" s="98"/>
      <c r="B76" s="99"/>
      <c r="C76" s="100" t="str">
        <f>IFERROR(VLOOKUP(Tabela36[[#This Row],[Produto]],produtos,3,0),"")</f>
        <v/>
      </c>
      <c r="D76" s="101" t="str">
        <f>IFERROR(Tabela36[[#This Row],[preço unitário]]*Tabela36[[#This Row],[Qtd]],"")</f>
        <v/>
      </c>
      <c r="F76" s="98"/>
      <c r="G76" s="98"/>
      <c r="H76" s="100" t="str">
        <f>IFERROR(VLOOKUP(Tabela37[[#This Row],[Produto]],produtos,5,0),"")</f>
        <v/>
      </c>
      <c r="I76" s="101" t="str">
        <f>IFERROR(Tabela37[[#This Row],[preço unitário]]*Tabela37[[#This Row],[Qtd]],"")</f>
        <v/>
      </c>
      <c r="M76" s="90"/>
    </row>
    <row r="77" spans="1:13" x14ac:dyDescent="0.3">
      <c r="A77" s="98"/>
      <c r="B77" s="99"/>
      <c r="C77" s="100" t="str">
        <f>IFERROR(VLOOKUP(Tabela36[[#This Row],[Produto]],produtos,3,0),"")</f>
        <v/>
      </c>
      <c r="D77" s="101" t="str">
        <f>IFERROR(Tabela36[[#This Row],[preço unitário]]*Tabela36[[#This Row],[Qtd]],"")</f>
        <v/>
      </c>
      <c r="F77" s="98"/>
      <c r="G77" s="98"/>
      <c r="H77" s="100" t="str">
        <f>IFERROR(VLOOKUP(Tabela37[[#This Row],[Produto]],produtos,5,0),"")</f>
        <v/>
      </c>
      <c r="I77" s="101" t="str">
        <f>IFERROR(Tabela37[[#This Row],[preço unitário]]*Tabela37[[#This Row],[Qtd]],"")</f>
        <v/>
      </c>
      <c r="M77" s="90"/>
    </row>
    <row r="78" spans="1:13" x14ac:dyDescent="0.3">
      <c r="A78" s="98"/>
      <c r="B78" s="99"/>
      <c r="C78" s="100" t="str">
        <f>IFERROR(VLOOKUP(Tabela36[[#This Row],[Produto]],produtos,3,0),"")</f>
        <v/>
      </c>
      <c r="D78" s="101" t="str">
        <f>IFERROR(Tabela36[[#This Row],[preço unitário]]*Tabela36[[#This Row],[Qtd]],"")</f>
        <v/>
      </c>
      <c r="F78" s="98"/>
      <c r="G78" s="98"/>
      <c r="H78" s="100" t="str">
        <f>IFERROR(VLOOKUP(Tabela37[[#This Row],[Produto]],produtos,5,0),"")</f>
        <v/>
      </c>
      <c r="I78" s="101" t="str">
        <f>IFERROR(Tabela37[[#This Row],[preço unitário]]*Tabela37[[#This Row],[Qtd]],"")</f>
        <v/>
      </c>
      <c r="M78" s="90"/>
    </row>
    <row r="79" spans="1:13" x14ac:dyDescent="0.3">
      <c r="A79" s="98"/>
      <c r="B79" s="99"/>
      <c r="C79" s="100" t="str">
        <f>IFERROR(VLOOKUP(Tabela36[[#This Row],[Produto]],produtos,3,0),"")</f>
        <v/>
      </c>
      <c r="D79" s="101" t="str">
        <f>IFERROR(Tabela36[[#This Row],[preço unitário]]*Tabela36[[#This Row],[Qtd]],"")</f>
        <v/>
      </c>
      <c r="F79" s="98"/>
      <c r="G79" s="98"/>
      <c r="H79" s="100" t="str">
        <f>IFERROR(VLOOKUP(Tabela37[[#This Row],[Produto]],produtos,5,0),"")</f>
        <v/>
      </c>
      <c r="I79" s="101" t="str">
        <f>IFERROR(Tabela37[[#This Row],[preço unitário]]*Tabela37[[#This Row],[Qtd]],"")</f>
        <v/>
      </c>
      <c r="M79" s="90"/>
    </row>
    <row r="80" spans="1:13" x14ac:dyDescent="0.3">
      <c r="A80" s="98"/>
      <c r="B80" s="99"/>
      <c r="C80" s="100" t="str">
        <f>IFERROR(VLOOKUP(Tabela36[[#This Row],[Produto]],produtos,3,0),"")</f>
        <v/>
      </c>
      <c r="D80" s="101" t="str">
        <f>IFERROR(Tabela36[[#This Row],[preço unitário]]*Tabela36[[#This Row],[Qtd]],"")</f>
        <v/>
      </c>
      <c r="F80" s="98"/>
      <c r="G80" s="98"/>
      <c r="H80" s="100" t="str">
        <f>IFERROR(VLOOKUP(Tabela37[[#This Row],[Produto]],produtos,5,0),"")</f>
        <v/>
      </c>
      <c r="I80" s="101" t="str">
        <f>IFERROR(Tabela37[[#This Row],[preço unitário]]*Tabela37[[#This Row],[Qtd]],"")</f>
        <v/>
      </c>
      <c r="M80" s="90"/>
    </row>
    <row r="81" spans="1:13" x14ac:dyDescent="0.3">
      <c r="A81" s="98"/>
      <c r="B81" s="99"/>
      <c r="C81" s="100" t="str">
        <f>IFERROR(VLOOKUP(Tabela36[[#This Row],[Produto]],produtos,3,0),"")</f>
        <v/>
      </c>
      <c r="D81" s="101" t="str">
        <f>IFERROR(Tabela36[[#This Row],[preço unitário]]*Tabela36[[#This Row],[Qtd]],"")</f>
        <v/>
      </c>
      <c r="F81" s="98"/>
      <c r="G81" s="98"/>
      <c r="H81" s="100" t="str">
        <f>IFERROR(VLOOKUP(Tabela37[[#This Row],[Produto]],produtos,5,0),"")</f>
        <v/>
      </c>
      <c r="I81" s="101" t="str">
        <f>IFERROR(Tabela37[[#This Row],[preço unitário]]*Tabela37[[#This Row],[Qtd]],"")</f>
        <v/>
      </c>
      <c r="M81" s="90"/>
    </row>
    <row r="82" spans="1:13" x14ac:dyDescent="0.3">
      <c r="A82" s="98"/>
      <c r="B82" s="99"/>
      <c r="C82" s="100" t="str">
        <f>IFERROR(VLOOKUP(Tabela36[[#This Row],[Produto]],produtos,3,0),"")</f>
        <v/>
      </c>
      <c r="D82" s="101" t="str">
        <f>IFERROR(Tabela36[[#This Row],[preço unitário]]*Tabela36[[#This Row],[Qtd]],"")</f>
        <v/>
      </c>
      <c r="F82" s="98"/>
      <c r="G82" s="98"/>
      <c r="H82" s="100" t="str">
        <f>IFERROR(VLOOKUP(Tabela37[[#This Row],[Produto]],produtos,5,0),"")</f>
        <v/>
      </c>
      <c r="I82" s="101" t="str">
        <f>IFERROR(Tabela37[[#This Row],[preço unitário]]*Tabela37[[#This Row],[Qtd]],"")</f>
        <v/>
      </c>
      <c r="M82" s="90"/>
    </row>
    <row r="83" spans="1:13" x14ac:dyDescent="0.3">
      <c r="A83" s="98"/>
      <c r="B83" s="99"/>
      <c r="C83" s="100" t="str">
        <f>IFERROR(VLOOKUP(Tabela36[[#This Row],[Produto]],produtos,3,0),"")</f>
        <v/>
      </c>
      <c r="D83" s="101" t="str">
        <f>IFERROR(Tabela36[[#This Row],[preço unitário]]*Tabela36[[#This Row],[Qtd]],"")</f>
        <v/>
      </c>
      <c r="F83" s="98"/>
      <c r="G83" s="98"/>
      <c r="H83" s="100" t="str">
        <f>IFERROR(VLOOKUP(Tabela37[[#This Row],[Produto]],produtos,5,0),"")</f>
        <v/>
      </c>
      <c r="I83" s="101" t="str">
        <f>IFERROR(Tabela37[[#This Row],[preço unitário]]*Tabela37[[#This Row],[Qtd]],"")</f>
        <v/>
      </c>
      <c r="M83" s="90"/>
    </row>
    <row r="84" spans="1:13" x14ac:dyDescent="0.3">
      <c r="A84" s="98"/>
      <c r="B84" s="99"/>
      <c r="C84" s="100" t="str">
        <f>IFERROR(VLOOKUP(Tabela36[[#This Row],[Produto]],produtos,3,0),"")</f>
        <v/>
      </c>
      <c r="D84" s="101" t="str">
        <f>IFERROR(Tabela36[[#This Row],[preço unitário]]*Tabela36[[#This Row],[Qtd]],"")</f>
        <v/>
      </c>
      <c r="F84" s="98"/>
      <c r="G84" s="98"/>
      <c r="H84" s="100" t="str">
        <f>IFERROR(VLOOKUP(Tabela37[[#This Row],[Produto]],produtos,5,0),"")</f>
        <v/>
      </c>
      <c r="I84" s="101" t="str">
        <f>IFERROR(Tabela37[[#This Row],[preço unitário]]*Tabela37[[#This Row],[Qtd]],"")</f>
        <v/>
      </c>
      <c r="M84" s="90"/>
    </row>
    <row r="85" spans="1:13" x14ac:dyDescent="0.3">
      <c r="A85" s="98"/>
      <c r="B85" s="99"/>
      <c r="C85" s="100" t="str">
        <f>IFERROR(VLOOKUP(Tabela36[[#This Row],[Produto]],produtos,3,0),"")</f>
        <v/>
      </c>
      <c r="D85" s="101" t="str">
        <f>IFERROR(Tabela36[[#This Row],[preço unitário]]*Tabela36[[#This Row],[Qtd]],"")</f>
        <v/>
      </c>
      <c r="F85" s="98"/>
      <c r="G85" s="98"/>
      <c r="H85" s="100" t="str">
        <f>IFERROR(VLOOKUP(Tabela37[[#This Row],[Produto]],produtos,5,0),"")</f>
        <v/>
      </c>
      <c r="I85" s="101" t="str">
        <f>IFERROR(Tabela37[[#This Row],[preço unitário]]*Tabela37[[#This Row],[Qtd]],"")</f>
        <v/>
      </c>
      <c r="M85" s="90"/>
    </row>
    <row r="86" spans="1:13" x14ac:dyDescent="0.3">
      <c r="A86" s="98"/>
      <c r="B86" s="99"/>
      <c r="C86" s="100" t="str">
        <f>IFERROR(VLOOKUP(Tabela36[[#This Row],[Produto]],produtos,3,0),"")</f>
        <v/>
      </c>
      <c r="D86" s="101" t="str">
        <f>IFERROR(Tabela36[[#This Row],[preço unitário]]*Tabela36[[#This Row],[Qtd]],"")</f>
        <v/>
      </c>
      <c r="F86" s="98"/>
      <c r="G86" s="98"/>
      <c r="H86" s="100" t="str">
        <f>IFERROR(VLOOKUP(Tabela37[[#This Row],[Produto]],produtos,5,0),"")</f>
        <v/>
      </c>
      <c r="I86" s="101" t="str">
        <f>IFERROR(Tabela37[[#This Row],[preço unitário]]*Tabela37[[#This Row],[Qtd]],"")</f>
        <v/>
      </c>
      <c r="M86" s="90"/>
    </row>
    <row r="87" spans="1:13" x14ac:dyDescent="0.3">
      <c r="A87" s="98"/>
      <c r="B87" s="99"/>
      <c r="C87" s="100" t="str">
        <f>IFERROR(VLOOKUP(Tabela36[[#This Row],[Produto]],produtos,3,0),"")</f>
        <v/>
      </c>
      <c r="D87" s="101" t="str">
        <f>IFERROR(Tabela36[[#This Row],[preço unitário]]*Tabela36[[#This Row],[Qtd]],"")</f>
        <v/>
      </c>
      <c r="F87" s="98"/>
      <c r="G87" s="98"/>
      <c r="H87" s="100" t="str">
        <f>IFERROR(VLOOKUP(Tabela37[[#This Row],[Produto]],produtos,5,0),"")</f>
        <v/>
      </c>
      <c r="I87" s="101" t="str">
        <f>IFERROR(Tabela37[[#This Row],[preço unitário]]*Tabela37[[#This Row],[Qtd]],"")</f>
        <v/>
      </c>
      <c r="M87" s="90"/>
    </row>
    <row r="88" spans="1:13" x14ac:dyDescent="0.3">
      <c r="A88" s="98"/>
      <c r="B88" s="99"/>
      <c r="C88" s="100" t="str">
        <f>IFERROR(VLOOKUP(Tabela36[[#This Row],[Produto]],produtos,3,0),"")</f>
        <v/>
      </c>
      <c r="D88" s="101" t="str">
        <f>IFERROR(Tabela36[[#This Row],[preço unitário]]*Tabela36[[#This Row],[Qtd]],"")</f>
        <v/>
      </c>
      <c r="F88" s="98"/>
      <c r="G88" s="98"/>
      <c r="H88" s="100" t="str">
        <f>IFERROR(VLOOKUP(Tabela37[[#This Row],[Produto]],produtos,5,0),"")</f>
        <v/>
      </c>
      <c r="I88" s="101" t="str">
        <f>IFERROR(Tabela37[[#This Row],[preço unitário]]*Tabela37[[#This Row],[Qtd]],"")</f>
        <v/>
      </c>
      <c r="M88" s="90"/>
    </row>
    <row r="89" spans="1:13" x14ac:dyDescent="0.3">
      <c r="A89" s="98"/>
      <c r="B89" s="99"/>
      <c r="C89" s="100" t="str">
        <f>IFERROR(VLOOKUP(Tabela36[[#This Row],[Produto]],produtos,3,0),"")</f>
        <v/>
      </c>
      <c r="D89" s="101" t="str">
        <f>IFERROR(Tabela36[[#This Row],[preço unitário]]*Tabela36[[#This Row],[Qtd]],"")</f>
        <v/>
      </c>
      <c r="F89" s="98"/>
      <c r="G89" s="98"/>
      <c r="H89" s="100" t="str">
        <f>IFERROR(VLOOKUP(Tabela37[[#This Row],[Produto]],produtos,5,0),"")</f>
        <v/>
      </c>
      <c r="I89" s="101" t="str">
        <f>IFERROR(Tabela37[[#This Row],[preço unitário]]*Tabela37[[#This Row],[Qtd]],"")</f>
        <v/>
      </c>
      <c r="M89" s="90"/>
    </row>
    <row r="90" spans="1:13" x14ac:dyDescent="0.3">
      <c r="A90" s="98"/>
      <c r="B90" s="99"/>
      <c r="C90" s="100" t="str">
        <f>IFERROR(VLOOKUP(Tabela36[[#This Row],[Produto]],produtos,3,0),"")</f>
        <v/>
      </c>
      <c r="D90" s="101" t="str">
        <f>IFERROR(Tabela36[[#This Row],[preço unitário]]*Tabela36[[#This Row],[Qtd]],"")</f>
        <v/>
      </c>
      <c r="F90" s="98"/>
      <c r="G90" s="98"/>
      <c r="H90" s="100" t="str">
        <f>IFERROR(VLOOKUP(Tabela37[[#This Row],[Produto]],produtos,5,0),"")</f>
        <v/>
      </c>
      <c r="I90" s="101" t="str">
        <f>IFERROR(Tabela37[[#This Row],[preço unitário]]*Tabela37[[#This Row],[Qtd]],"")</f>
        <v/>
      </c>
      <c r="M90" s="90"/>
    </row>
    <row r="91" spans="1:13" x14ac:dyDescent="0.3">
      <c r="A91" s="98"/>
      <c r="B91" s="99"/>
      <c r="C91" s="100" t="str">
        <f>IFERROR(VLOOKUP(Tabela36[[#This Row],[Produto]],produtos,3,0),"")</f>
        <v/>
      </c>
      <c r="D91" s="101" t="str">
        <f>IFERROR(Tabela36[[#This Row],[preço unitário]]*Tabela36[[#This Row],[Qtd]],"")</f>
        <v/>
      </c>
      <c r="F91" s="98"/>
      <c r="G91" s="98"/>
      <c r="H91" s="100" t="str">
        <f>IFERROR(VLOOKUP(Tabela37[[#This Row],[Produto]],produtos,5,0),"")</f>
        <v/>
      </c>
      <c r="I91" s="101" t="str">
        <f>IFERROR(Tabela37[[#This Row],[preço unitário]]*Tabela37[[#This Row],[Qtd]],"")</f>
        <v/>
      </c>
      <c r="M91" s="90"/>
    </row>
    <row r="92" spans="1:13" x14ac:dyDescent="0.3">
      <c r="A92" s="98"/>
      <c r="B92" s="99"/>
      <c r="C92" s="100" t="str">
        <f>IFERROR(VLOOKUP(Tabela36[[#This Row],[Produto]],produtos,3,0),"")</f>
        <v/>
      </c>
      <c r="D92" s="101" t="str">
        <f>IFERROR(Tabela36[[#This Row],[preço unitário]]*Tabela36[[#This Row],[Qtd]],"")</f>
        <v/>
      </c>
      <c r="F92" s="98"/>
      <c r="G92" s="98"/>
      <c r="H92" s="100" t="str">
        <f>IFERROR(VLOOKUP(Tabela37[[#This Row],[Produto]],produtos,5,0),"")</f>
        <v/>
      </c>
      <c r="I92" s="101" t="str">
        <f>IFERROR(Tabela37[[#This Row],[preço unitário]]*Tabela37[[#This Row],[Qtd]],"")</f>
        <v/>
      </c>
      <c r="M92" s="90"/>
    </row>
    <row r="93" spans="1:13" x14ac:dyDescent="0.3">
      <c r="A93" s="98"/>
      <c r="B93" s="99"/>
      <c r="C93" s="100" t="str">
        <f>IFERROR(VLOOKUP(Tabela36[[#This Row],[Produto]],produtos,3,0),"")</f>
        <v/>
      </c>
      <c r="D93" s="101" t="str">
        <f>IFERROR(Tabela36[[#This Row],[preço unitário]]*Tabela36[[#This Row],[Qtd]],"")</f>
        <v/>
      </c>
      <c r="F93" s="98"/>
      <c r="G93" s="98"/>
      <c r="H93" s="100" t="str">
        <f>IFERROR(VLOOKUP(Tabela37[[#This Row],[Produto]],produtos,5,0),"")</f>
        <v/>
      </c>
      <c r="I93" s="101" t="str">
        <f>IFERROR(Tabela37[[#This Row],[preço unitário]]*Tabela37[[#This Row],[Qtd]],"")</f>
        <v/>
      </c>
      <c r="M93" s="90"/>
    </row>
    <row r="94" spans="1:13" x14ac:dyDescent="0.3">
      <c r="A94" s="98"/>
      <c r="B94" s="99"/>
      <c r="C94" s="100" t="str">
        <f>IFERROR(VLOOKUP(Tabela36[[#This Row],[Produto]],produtos,3,0),"")</f>
        <v/>
      </c>
      <c r="D94" s="101" t="str">
        <f>IFERROR(Tabela36[[#This Row],[preço unitário]]*Tabela36[[#This Row],[Qtd]],"")</f>
        <v/>
      </c>
      <c r="F94" s="98"/>
      <c r="G94" s="98"/>
      <c r="H94" s="100" t="str">
        <f>IFERROR(VLOOKUP(Tabela37[[#This Row],[Produto]],produtos,5,0),"")</f>
        <v/>
      </c>
      <c r="I94" s="101" t="str">
        <f>IFERROR(Tabela37[[#This Row],[preço unitário]]*Tabela37[[#This Row],[Qtd]],"")</f>
        <v/>
      </c>
      <c r="M94" s="90"/>
    </row>
    <row r="95" spans="1:13" x14ac:dyDescent="0.3">
      <c r="A95" s="98"/>
      <c r="B95" s="99"/>
      <c r="C95" s="100" t="str">
        <f>IFERROR(VLOOKUP(Tabela36[[#This Row],[Produto]],produtos,3,0),"")</f>
        <v/>
      </c>
      <c r="D95" s="101" t="str">
        <f>IFERROR(Tabela36[[#This Row],[preço unitário]]*Tabela36[[#This Row],[Qtd]],"")</f>
        <v/>
      </c>
      <c r="F95" s="98"/>
      <c r="G95" s="98"/>
      <c r="H95" s="100" t="str">
        <f>IFERROR(VLOOKUP(Tabela37[[#This Row],[Produto]],produtos,5,0),"")</f>
        <v/>
      </c>
      <c r="I95" s="101" t="str">
        <f>IFERROR(Tabela37[[#This Row],[preço unitário]]*Tabela37[[#This Row],[Qtd]],"")</f>
        <v/>
      </c>
      <c r="M95" s="90"/>
    </row>
    <row r="96" spans="1:13" x14ac:dyDescent="0.3">
      <c r="A96" s="98"/>
      <c r="B96" s="99"/>
      <c r="C96" s="100" t="str">
        <f>IFERROR(VLOOKUP(Tabela36[[#This Row],[Produto]],produtos,3,0),"")</f>
        <v/>
      </c>
      <c r="D96" s="101" t="str">
        <f>IFERROR(Tabela36[[#This Row],[preço unitário]]*Tabela36[[#This Row],[Qtd]],"")</f>
        <v/>
      </c>
      <c r="F96" s="98"/>
      <c r="G96" s="98"/>
      <c r="H96" s="100" t="str">
        <f>IFERROR(VLOOKUP(Tabela37[[#This Row],[Produto]],produtos,5,0),"")</f>
        <v/>
      </c>
      <c r="I96" s="101" t="str">
        <f>IFERROR(Tabela37[[#This Row],[preço unitário]]*Tabela37[[#This Row],[Qtd]],"")</f>
        <v/>
      </c>
      <c r="M96" s="90"/>
    </row>
    <row r="97" spans="1:13" x14ac:dyDescent="0.3">
      <c r="A97" s="98"/>
      <c r="B97" s="99"/>
      <c r="C97" s="100" t="str">
        <f>IFERROR(VLOOKUP(Tabela36[[#This Row],[Produto]],produtos,3,0),"")</f>
        <v/>
      </c>
      <c r="D97" s="101" t="str">
        <f>IFERROR(Tabela36[[#This Row],[preço unitário]]*Tabela36[[#This Row],[Qtd]],"")</f>
        <v/>
      </c>
      <c r="F97" s="98"/>
      <c r="G97" s="98"/>
      <c r="H97" s="100" t="str">
        <f>IFERROR(VLOOKUP(Tabela37[[#This Row],[Produto]],produtos,5,0),"")</f>
        <v/>
      </c>
      <c r="I97" s="101" t="str">
        <f>IFERROR(Tabela37[[#This Row],[preço unitário]]*Tabela37[[#This Row],[Qtd]],"")</f>
        <v/>
      </c>
      <c r="M97" s="90"/>
    </row>
    <row r="98" spans="1:13" x14ac:dyDescent="0.3">
      <c r="A98" s="98"/>
      <c r="B98" s="99"/>
      <c r="C98" s="100" t="str">
        <f>IFERROR(VLOOKUP(Tabela36[[#This Row],[Produto]],produtos,3,0),"")</f>
        <v/>
      </c>
      <c r="D98" s="101" t="str">
        <f>IFERROR(Tabela36[[#This Row],[preço unitário]]*Tabela36[[#This Row],[Qtd]],"")</f>
        <v/>
      </c>
      <c r="F98" s="98"/>
      <c r="G98" s="98"/>
      <c r="H98" s="100" t="str">
        <f>IFERROR(VLOOKUP(Tabela37[[#This Row],[Produto]],produtos,5,0),"")</f>
        <v/>
      </c>
      <c r="I98" s="101" t="str">
        <f>IFERROR(Tabela37[[#This Row],[preço unitário]]*Tabela37[[#This Row],[Qtd]],"")</f>
        <v/>
      </c>
      <c r="M98" s="90"/>
    </row>
    <row r="99" spans="1:13" x14ac:dyDescent="0.3">
      <c r="A99" s="98"/>
      <c r="B99" s="99"/>
      <c r="C99" s="100" t="str">
        <f>IFERROR(VLOOKUP(Tabela36[[#This Row],[Produto]],produtos,3,0),"")</f>
        <v/>
      </c>
      <c r="D99" s="101" t="str">
        <f>IFERROR(Tabela36[[#This Row],[preço unitário]]*Tabela36[[#This Row],[Qtd]],"")</f>
        <v/>
      </c>
      <c r="F99" s="98"/>
      <c r="G99" s="98"/>
      <c r="H99" s="100" t="str">
        <f>IFERROR(VLOOKUP(Tabela37[[#This Row],[Produto]],produtos,5,0),"")</f>
        <v/>
      </c>
      <c r="I99" s="101" t="str">
        <f>IFERROR(Tabela37[[#This Row],[preço unitário]]*Tabela37[[#This Row],[Qtd]],"")</f>
        <v/>
      </c>
      <c r="M99" s="90"/>
    </row>
    <row r="100" spans="1:13" x14ac:dyDescent="0.3">
      <c r="A100" s="98"/>
      <c r="B100" s="99"/>
      <c r="C100" s="100" t="str">
        <f>IFERROR(VLOOKUP(Tabela36[[#This Row],[Produto]],produtos,3,0),"")</f>
        <v/>
      </c>
      <c r="D100" s="101" t="str">
        <f>IFERROR(Tabela36[[#This Row],[preço unitário]]*Tabela36[[#This Row],[Qtd]],"")</f>
        <v/>
      </c>
      <c r="F100" s="98"/>
      <c r="G100" s="98"/>
      <c r="H100" s="100" t="str">
        <f>IFERROR(VLOOKUP(Tabela37[[#This Row],[Produto]],produtos,5,0),"")</f>
        <v/>
      </c>
      <c r="I100" s="101" t="str">
        <f>IFERROR(Tabela37[[#This Row],[preço unitário]]*Tabela37[[#This Row],[Qtd]],"")</f>
        <v/>
      </c>
      <c r="M100" s="90"/>
    </row>
    <row r="101" spans="1:13" x14ac:dyDescent="0.3">
      <c r="A101" s="98"/>
      <c r="B101" s="99"/>
      <c r="C101" s="100" t="str">
        <f>IFERROR(VLOOKUP(Tabela36[[#This Row],[Produto]],produtos,3,0),"")</f>
        <v/>
      </c>
      <c r="D101" s="101" t="str">
        <f>IFERROR(Tabela36[[#This Row],[preço unitário]]*Tabela36[[#This Row],[Qtd]],"")</f>
        <v/>
      </c>
      <c r="F101" s="98"/>
      <c r="G101" s="98"/>
      <c r="H101" s="100" t="str">
        <f>IFERROR(VLOOKUP(Tabela37[[#This Row],[Produto]],produtos,5,0),"")</f>
        <v/>
      </c>
      <c r="I101" s="101" t="str">
        <f>IFERROR(Tabela37[[#This Row],[preço unitário]]*Tabela37[[#This Row],[Qtd]],"")</f>
        <v/>
      </c>
      <c r="M101" s="90"/>
    </row>
    <row r="102" spans="1:13" x14ac:dyDescent="0.3">
      <c r="A102" s="98"/>
      <c r="B102" s="99"/>
      <c r="C102" s="100" t="str">
        <f>IFERROR(VLOOKUP(Tabela36[[#This Row],[Produto]],produtos,3,0),"")</f>
        <v/>
      </c>
      <c r="D102" s="101" t="str">
        <f>IFERROR(Tabela36[[#This Row],[preço unitário]]*Tabela36[[#This Row],[Qtd]],"")</f>
        <v/>
      </c>
      <c r="F102" s="98"/>
      <c r="G102" s="98"/>
      <c r="H102" s="100" t="str">
        <f>IFERROR(VLOOKUP(Tabela37[[#This Row],[Produto]],produtos,5,0),"")</f>
        <v/>
      </c>
      <c r="I102" s="101" t="str">
        <f>IFERROR(Tabela37[[#This Row],[preço unitário]]*Tabela37[[#This Row],[Qtd]],"")</f>
        <v/>
      </c>
      <c r="M102" s="90"/>
    </row>
    <row r="103" spans="1:13" x14ac:dyDescent="0.3">
      <c r="A103" s="98"/>
      <c r="B103" s="99"/>
      <c r="C103" s="100" t="str">
        <f>IFERROR(VLOOKUP(Tabela36[[#This Row],[Produto]],produtos,3,0),"")</f>
        <v/>
      </c>
      <c r="D103" s="101" t="str">
        <f>IFERROR(Tabela36[[#This Row],[preço unitário]]*Tabela36[[#This Row],[Qtd]],"")</f>
        <v/>
      </c>
      <c r="F103" s="98"/>
      <c r="G103" s="98"/>
      <c r="H103" s="100" t="str">
        <f>IFERROR(VLOOKUP(Tabela37[[#This Row],[Produto]],produtos,5,0),"")</f>
        <v/>
      </c>
      <c r="I103" s="101" t="str">
        <f>IFERROR(Tabela37[[#This Row],[preço unitário]]*Tabela37[[#This Row],[Qtd]],"")</f>
        <v/>
      </c>
      <c r="M103" s="90"/>
    </row>
    <row r="104" spans="1:13" x14ac:dyDescent="0.3">
      <c r="A104" s="98"/>
      <c r="B104" s="99"/>
      <c r="C104" s="100" t="str">
        <f>IFERROR(VLOOKUP(Tabela36[[#This Row],[Produto]],produtos,3,0),"")</f>
        <v/>
      </c>
      <c r="D104" s="101" t="str">
        <f>IFERROR(Tabela36[[#This Row],[preço unitário]]*Tabela36[[#This Row],[Qtd]],"")</f>
        <v/>
      </c>
      <c r="F104" s="98"/>
      <c r="G104" s="98"/>
      <c r="H104" s="100" t="str">
        <f>IFERROR(VLOOKUP(Tabela37[[#This Row],[Produto]],produtos,5,0),"")</f>
        <v/>
      </c>
      <c r="I104" s="101" t="str">
        <f>IFERROR(Tabela37[[#This Row],[preço unitário]]*Tabela37[[#This Row],[Qtd]],"")</f>
        <v/>
      </c>
      <c r="M104" s="90"/>
    </row>
    <row r="105" spans="1:13" x14ac:dyDescent="0.3">
      <c r="A105" s="98"/>
      <c r="B105" s="99"/>
      <c r="C105" s="100" t="str">
        <f>IFERROR(VLOOKUP(Tabela36[[#This Row],[Produto]],produtos,3,0),"")</f>
        <v/>
      </c>
      <c r="D105" s="101" t="str">
        <f>IFERROR(Tabela36[[#This Row],[preço unitário]]*Tabela36[[#This Row],[Qtd]],"")</f>
        <v/>
      </c>
      <c r="F105" s="98"/>
      <c r="G105" s="98"/>
      <c r="H105" s="100" t="str">
        <f>IFERROR(VLOOKUP(Tabela37[[#This Row],[Produto]],produtos,5,0),"")</f>
        <v/>
      </c>
      <c r="I105" s="101" t="str">
        <f>IFERROR(Tabela37[[#This Row],[preço unitário]]*Tabela37[[#This Row],[Qtd]],"")</f>
        <v/>
      </c>
      <c r="M105" s="90"/>
    </row>
    <row r="106" spans="1:13" x14ac:dyDescent="0.3">
      <c r="A106" s="98"/>
      <c r="B106" s="99"/>
      <c r="C106" s="100" t="str">
        <f>IFERROR(VLOOKUP(Tabela36[[#This Row],[Produto]],produtos,3,0),"")</f>
        <v/>
      </c>
      <c r="D106" s="101" t="str">
        <f>IFERROR(Tabela36[[#This Row],[preço unitário]]*Tabela36[[#This Row],[Qtd]],"")</f>
        <v/>
      </c>
      <c r="F106" s="98"/>
      <c r="G106" s="98"/>
      <c r="H106" s="100" t="str">
        <f>IFERROR(VLOOKUP(Tabela37[[#This Row],[Produto]],produtos,5,0),"")</f>
        <v/>
      </c>
      <c r="I106" s="101" t="str">
        <f>IFERROR(Tabela37[[#This Row],[preço unitário]]*Tabela37[[#This Row],[Qtd]],"")</f>
        <v/>
      </c>
      <c r="M106" s="90"/>
    </row>
    <row r="107" spans="1:13" x14ac:dyDescent="0.3">
      <c r="A107" s="98"/>
      <c r="B107" s="99"/>
      <c r="C107" s="100" t="str">
        <f>IFERROR(VLOOKUP(Tabela36[[#This Row],[Produto]],produtos,3,0),"")</f>
        <v/>
      </c>
      <c r="D107" s="101" t="str">
        <f>IFERROR(Tabela36[[#This Row],[preço unitário]]*Tabela36[[#This Row],[Qtd]],"")</f>
        <v/>
      </c>
      <c r="F107" s="98"/>
      <c r="G107" s="98"/>
      <c r="H107" s="100" t="str">
        <f>IFERROR(VLOOKUP(Tabela37[[#This Row],[Produto]],produtos,5,0),"")</f>
        <v/>
      </c>
      <c r="I107" s="101" t="str">
        <f>IFERROR(Tabela37[[#This Row],[preço unitário]]*Tabela37[[#This Row],[Qtd]],"")</f>
        <v/>
      </c>
      <c r="M107" s="90"/>
    </row>
    <row r="108" spans="1:13" x14ac:dyDescent="0.3">
      <c r="A108" s="98"/>
      <c r="B108" s="99"/>
      <c r="C108" s="100" t="str">
        <f>IFERROR(VLOOKUP(Tabela36[[#This Row],[Produto]],produtos,3,0),"")</f>
        <v/>
      </c>
      <c r="D108" s="101" t="str">
        <f>IFERROR(Tabela36[[#This Row],[preço unitário]]*Tabela36[[#This Row],[Qtd]],"")</f>
        <v/>
      </c>
      <c r="F108" s="98"/>
      <c r="G108" s="98"/>
      <c r="H108" s="100" t="str">
        <f>IFERROR(VLOOKUP(Tabela37[[#This Row],[Produto]],produtos,5,0),"")</f>
        <v/>
      </c>
      <c r="I108" s="101" t="str">
        <f>IFERROR(Tabela37[[#This Row],[preço unitário]]*Tabela37[[#This Row],[Qtd]],"")</f>
        <v/>
      </c>
      <c r="M108" s="90"/>
    </row>
    <row r="109" spans="1:13" x14ac:dyDescent="0.3">
      <c r="A109" s="98"/>
      <c r="B109" s="99"/>
      <c r="C109" s="100" t="str">
        <f>IFERROR(VLOOKUP(Tabela36[[#This Row],[Produto]],produtos,3,0),"")</f>
        <v/>
      </c>
      <c r="D109" s="101" t="str">
        <f>IFERROR(Tabela36[[#This Row],[preço unitário]]*Tabela36[[#This Row],[Qtd]],"")</f>
        <v/>
      </c>
      <c r="F109" s="98"/>
      <c r="G109" s="98"/>
      <c r="H109" s="100" t="str">
        <f>IFERROR(VLOOKUP(Tabela37[[#This Row],[Produto]],produtos,5,0),"")</f>
        <v/>
      </c>
      <c r="I109" s="101" t="str">
        <f>IFERROR(Tabela37[[#This Row],[preço unitário]]*Tabela37[[#This Row],[Qtd]],"")</f>
        <v/>
      </c>
      <c r="M109" s="90"/>
    </row>
    <row r="110" spans="1:13" x14ac:dyDescent="0.3">
      <c r="A110" s="98"/>
      <c r="B110" s="99"/>
      <c r="C110" s="100" t="str">
        <f>IFERROR(VLOOKUP(Tabela36[[#This Row],[Produto]],produtos,3,0),"")</f>
        <v/>
      </c>
      <c r="D110" s="101" t="str">
        <f>IFERROR(Tabela36[[#This Row],[preço unitário]]*Tabela36[[#This Row],[Qtd]],"")</f>
        <v/>
      </c>
      <c r="F110" s="98"/>
      <c r="G110" s="98"/>
      <c r="H110" s="100" t="str">
        <f>IFERROR(VLOOKUP(Tabela37[[#This Row],[Produto]],produtos,5,0),"")</f>
        <v/>
      </c>
      <c r="I110" s="101" t="str">
        <f>IFERROR(Tabela37[[#This Row],[preço unitário]]*Tabela37[[#This Row],[Qtd]],"")</f>
        <v/>
      </c>
      <c r="M110" s="90"/>
    </row>
    <row r="111" spans="1:13" x14ac:dyDescent="0.3">
      <c r="A111" s="98"/>
      <c r="B111" s="99"/>
      <c r="C111" s="100" t="str">
        <f>IFERROR(VLOOKUP(Tabela36[[#This Row],[Produto]],produtos,3,0),"")</f>
        <v/>
      </c>
      <c r="D111" s="101" t="str">
        <f>IFERROR(Tabela36[[#This Row],[preço unitário]]*Tabela36[[#This Row],[Qtd]],"")</f>
        <v/>
      </c>
      <c r="F111" s="98"/>
      <c r="G111" s="98"/>
      <c r="H111" s="100" t="str">
        <f>IFERROR(VLOOKUP(Tabela37[[#This Row],[Produto]],produtos,5,0),"")</f>
        <v/>
      </c>
      <c r="I111" s="101" t="str">
        <f>IFERROR(Tabela37[[#This Row],[preço unitário]]*Tabela37[[#This Row],[Qtd]],"")</f>
        <v/>
      </c>
      <c r="M111" s="90"/>
    </row>
    <row r="112" spans="1:13" x14ac:dyDescent="0.3">
      <c r="A112" s="98"/>
      <c r="B112" s="99"/>
      <c r="C112" s="100" t="str">
        <f>IFERROR(VLOOKUP(Tabela36[[#This Row],[Produto]],produtos,3,0),"")</f>
        <v/>
      </c>
      <c r="D112" s="101" t="str">
        <f>IFERROR(Tabela36[[#This Row],[preço unitário]]*Tabela36[[#This Row],[Qtd]],"")</f>
        <v/>
      </c>
      <c r="F112" s="98"/>
      <c r="G112" s="98"/>
      <c r="H112" s="100" t="str">
        <f>IFERROR(VLOOKUP(Tabela37[[#This Row],[Produto]],produtos,5,0),"")</f>
        <v/>
      </c>
      <c r="I112" s="101" t="str">
        <f>IFERROR(Tabela37[[#This Row],[preço unitário]]*Tabela37[[#This Row],[Qtd]],"")</f>
        <v/>
      </c>
      <c r="M112" s="90"/>
    </row>
    <row r="113" spans="1:13" x14ac:dyDescent="0.3">
      <c r="A113" s="98"/>
      <c r="B113" s="99"/>
      <c r="C113" s="100" t="str">
        <f>IFERROR(VLOOKUP(Tabela36[[#This Row],[Produto]],produtos,3,0),"")</f>
        <v/>
      </c>
      <c r="D113" s="101" t="str">
        <f>IFERROR(Tabela36[[#This Row],[preço unitário]]*Tabela36[[#This Row],[Qtd]],"")</f>
        <v/>
      </c>
      <c r="F113" s="98"/>
      <c r="G113" s="98"/>
      <c r="H113" s="100" t="str">
        <f>IFERROR(VLOOKUP(Tabela37[[#This Row],[Produto]],produtos,5,0),"")</f>
        <v/>
      </c>
      <c r="I113" s="101" t="str">
        <f>IFERROR(Tabela37[[#This Row],[preço unitário]]*Tabela37[[#This Row],[Qtd]],"")</f>
        <v/>
      </c>
      <c r="M113" s="90"/>
    </row>
    <row r="114" spans="1:13" x14ac:dyDescent="0.3">
      <c r="A114" s="98"/>
      <c r="B114" s="99"/>
      <c r="C114" s="100" t="str">
        <f>IFERROR(VLOOKUP(Tabela36[[#This Row],[Produto]],produtos,3,0),"")</f>
        <v/>
      </c>
      <c r="D114" s="101" t="str">
        <f>IFERROR(Tabela36[[#This Row],[preço unitário]]*Tabela36[[#This Row],[Qtd]],"")</f>
        <v/>
      </c>
      <c r="F114" s="98"/>
      <c r="G114" s="98"/>
      <c r="H114" s="100" t="str">
        <f>IFERROR(VLOOKUP(Tabela37[[#This Row],[Produto]],produtos,5,0),"")</f>
        <v/>
      </c>
      <c r="I114" s="101" t="str">
        <f>IFERROR(Tabela37[[#This Row],[preço unitário]]*Tabela37[[#This Row],[Qtd]],"")</f>
        <v/>
      </c>
      <c r="M114" s="90"/>
    </row>
    <row r="115" spans="1:13" x14ac:dyDescent="0.3">
      <c r="A115" s="98"/>
      <c r="B115" s="99"/>
      <c r="C115" s="100" t="str">
        <f>IFERROR(VLOOKUP(Tabela36[[#This Row],[Produto]],produtos,3,0),"")</f>
        <v/>
      </c>
      <c r="D115" s="101" t="str">
        <f>IFERROR(Tabela36[[#This Row],[preço unitário]]*Tabela36[[#This Row],[Qtd]],"")</f>
        <v/>
      </c>
      <c r="F115" s="98"/>
      <c r="G115" s="98"/>
      <c r="H115" s="100" t="str">
        <f>IFERROR(VLOOKUP(Tabela37[[#This Row],[Produto]],produtos,5,0),"")</f>
        <v/>
      </c>
      <c r="I115" s="101" t="str">
        <f>IFERROR(Tabela37[[#This Row],[preço unitário]]*Tabela37[[#This Row],[Qtd]],"")</f>
        <v/>
      </c>
      <c r="M115" s="90"/>
    </row>
    <row r="116" spans="1:13" x14ac:dyDescent="0.3">
      <c r="A116" s="98"/>
      <c r="B116" s="99"/>
      <c r="C116" s="100" t="str">
        <f>IFERROR(VLOOKUP(Tabela36[[#This Row],[Produto]],produtos,3,0),"")</f>
        <v/>
      </c>
      <c r="D116" s="101" t="str">
        <f>IFERROR(Tabela36[[#This Row],[preço unitário]]*Tabela36[[#This Row],[Qtd]],"")</f>
        <v/>
      </c>
      <c r="F116" s="98"/>
      <c r="G116" s="98"/>
      <c r="H116" s="100" t="str">
        <f>IFERROR(VLOOKUP(Tabela37[[#This Row],[Produto]],produtos,5,0),"")</f>
        <v/>
      </c>
      <c r="I116" s="101" t="str">
        <f>IFERROR(Tabela37[[#This Row],[preço unitário]]*Tabela37[[#This Row],[Qtd]],"")</f>
        <v/>
      </c>
      <c r="M116" s="90"/>
    </row>
    <row r="117" spans="1:13" x14ac:dyDescent="0.3">
      <c r="A117" s="98"/>
      <c r="B117" s="99"/>
      <c r="C117" s="100" t="str">
        <f>IFERROR(VLOOKUP(Tabela36[[#This Row],[Produto]],produtos,3,0),"")</f>
        <v/>
      </c>
      <c r="D117" s="101" t="str">
        <f>IFERROR(Tabela36[[#This Row],[preço unitário]]*Tabela36[[#This Row],[Qtd]],"")</f>
        <v/>
      </c>
      <c r="F117" s="98"/>
      <c r="G117" s="98"/>
      <c r="H117" s="100" t="str">
        <f>IFERROR(VLOOKUP(Tabela37[[#This Row],[Produto]],produtos,5,0),"")</f>
        <v/>
      </c>
      <c r="I117" s="101" t="str">
        <f>IFERROR(Tabela37[[#This Row],[preço unitário]]*Tabela37[[#This Row],[Qtd]],"")</f>
        <v/>
      </c>
      <c r="M117" s="90"/>
    </row>
    <row r="118" spans="1:13" x14ac:dyDescent="0.3">
      <c r="A118" s="98"/>
      <c r="B118" s="99"/>
      <c r="C118" s="100" t="str">
        <f>IFERROR(VLOOKUP(Tabela36[[#This Row],[Produto]],produtos,3,0),"")</f>
        <v/>
      </c>
      <c r="D118" s="101" t="str">
        <f>IFERROR(Tabela36[[#This Row],[preço unitário]]*Tabela36[[#This Row],[Qtd]],"")</f>
        <v/>
      </c>
      <c r="F118" s="98"/>
      <c r="G118" s="98"/>
      <c r="H118" s="100" t="str">
        <f>IFERROR(VLOOKUP(Tabela37[[#This Row],[Produto]],produtos,5,0),"")</f>
        <v/>
      </c>
      <c r="I118" s="101" t="str">
        <f>IFERROR(Tabela37[[#This Row],[preço unitário]]*Tabela37[[#This Row],[Qtd]],"")</f>
        <v/>
      </c>
      <c r="M118" s="90"/>
    </row>
    <row r="119" spans="1:13" x14ac:dyDescent="0.3">
      <c r="A119" s="98"/>
      <c r="B119" s="99"/>
      <c r="C119" s="100" t="str">
        <f>IFERROR(VLOOKUP(Tabela36[[#This Row],[Produto]],produtos,3,0),"")</f>
        <v/>
      </c>
      <c r="D119" s="101" t="str">
        <f>IFERROR(Tabela36[[#This Row],[preço unitário]]*Tabela36[[#This Row],[Qtd]],"")</f>
        <v/>
      </c>
      <c r="F119" s="98"/>
      <c r="G119" s="98"/>
      <c r="H119" s="100" t="str">
        <f>IFERROR(VLOOKUP(Tabela37[[#This Row],[Produto]],produtos,5,0),"")</f>
        <v/>
      </c>
      <c r="I119" s="101" t="str">
        <f>IFERROR(Tabela37[[#This Row],[preço unitário]]*Tabela37[[#This Row],[Qtd]],"")</f>
        <v/>
      </c>
      <c r="M119" s="90"/>
    </row>
    <row r="120" spans="1:13" x14ac:dyDescent="0.3">
      <c r="A120" s="98"/>
      <c r="B120" s="99"/>
      <c r="C120" s="100" t="str">
        <f>IFERROR(VLOOKUP(Tabela36[[#This Row],[Produto]],produtos,3,0),"")</f>
        <v/>
      </c>
      <c r="D120" s="101" t="str">
        <f>IFERROR(Tabela36[[#This Row],[preço unitário]]*Tabela36[[#This Row],[Qtd]],"")</f>
        <v/>
      </c>
      <c r="F120" s="98"/>
      <c r="G120" s="98"/>
      <c r="H120" s="100" t="str">
        <f>IFERROR(VLOOKUP(Tabela37[[#This Row],[Produto]],produtos,5,0),"")</f>
        <v/>
      </c>
      <c r="I120" s="101" t="str">
        <f>IFERROR(Tabela37[[#This Row],[preço unitário]]*Tabela37[[#This Row],[Qtd]],"")</f>
        <v/>
      </c>
      <c r="M120" s="90"/>
    </row>
    <row r="121" spans="1:13" x14ac:dyDescent="0.3">
      <c r="A121" s="98"/>
      <c r="B121" s="99"/>
      <c r="C121" s="100" t="str">
        <f>IFERROR(VLOOKUP(Tabela36[[#This Row],[Produto]],produtos,3,0),"")</f>
        <v/>
      </c>
      <c r="D121" s="101" t="str">
        <f>IFERROR(Tabela36[[#This Row],[preço unitário]]*Tabela36[[#This Row],[Qtd]],"")</f>
        <v/>
      </c>
      <c r="F121" s="98"/>
      <c r="G121" s="98"/>
      <c r="H121" s="100" t="str">
        <f>IFERROR(VLOOKUP(Tabela37[[#This Row],[Produto]],produtos,5,0),"")</f>
        <v/>
      </c>
      <c r="I121" s="101" t="str">
        <f>IFERROR(Tabela37[[#This Row],[preço unitário]]*Tabela37[[#This Row],[Qtd]],"")</f>
        <v/>
      </c>
      <c r="M121" s="90"/>
    </row>
    <row r="122" spans="1:13" x14ac:dyDescent="0.3">
      <c r="A122" s="98"/>
      <c r="B122" s="99"/>
      <c r="C122" s="100" t="str">
        <f>IFERROR(VLOOKUP(Tabela36[[#This Row],[Produto]],produtos,3,0),"")</f>
        <v/>
      </c>
      <c r="D122" s="101" t="str">
        <f>IFERROR(Tabela36[[#This Row],[preço unitário]]*Tabela36[[#This Row],[Qtd]],"")</f>
        <v/>
      </c>
      <c r="F122" s="98"/>
      <c r="G122" s="98"/>
      <c r="H122" s="100" t="str">
        <f>IFERROR(VLOOKUP(Tabela37[[#This Row],[Produto]],produtos,5,0),"")</f>
        <v/>
      </c>
      <c r="I122" s="101" t="str">
        <f>IFERROR(Tabela37[[#This Row],[preço unitário]]*Tabela37[[#This Row],[Qtd]],"")</f>
        <v/>
      </c>
      <c r="M122" s="90"/>
    </row>
    <row r="123" spans="1:13" x14ac:dyDescent="0.3">
      <c r="A123" s="98"/>
      <c r="B123" s="99"/>
      <c r="C123" s="100" t="str">
        <f>IFERROR(VLOOKUP(Tabela36[[#This Row],[Produto]],produtos,3,0),"")</f>
        <v/>
      </c>
      <c r="D123" s="101" t="str">
        <f>IFERROR(Tabela36[[#This Row],[preço unitário]]*Tabela36[[#This Row],[Qtd]],"")</f>
        <v/>
      </c>
      <c r="F123" s="98"/>
      <c r="G123" s="98"/>
      <c r="H123" s="100" t="str">
        <f>IFERROR(VLOOKUP(Tabela37[[#This Row],[Produto]],produtos,5,0),"")</f>
        <v/>
      </c>
      <c r="I123" s="101" t="str">
        <f>IFERROR(Tabela37[[#This Row],[preço unitário]]*Tabela37[[#This Row],[Qtd]],"")</f>
        <v/>
      </c>
      <c r="M123" s="90"/>
    </row>
    <row r="124" spans="1:13" x14ac:dyDescent="0.3">
      <c r="A124" s="98"/>
      <c r="B124" s="99"/>
      <c r="C124" s="100" t="str">
        <f>IFERROR(VLOOKUP(Tabela36[[#This Row],[Produto]],produtos,3,0),"")</f>
        <v/>
      </c>
      <c r="D124" s="101" t="str">
        <f>IFERROR(Tabela36[[#This Row],[preço unitário]]*Tabela36[[#This Row],[Qtd]],"")</f>
        <v/>
      </c>
      <c r="F124" s="98"/>
      <c r="G124" s="98"/>
      <c r="H124" s="100" t="str">
        <f>IFERROR(VLOOKUP(Tabela37[[#This Row],[Produto]],produtos,5,0),"")</f>
        <v/>
      </c>
      <c r="I124" s="101" t="str">
        <f>IFERROR(Tabela37[[#This Row],[preço unitário]]*Tabela37[[#This Row],[Qtd]],"")</f>
        <v/>
      </c>
      <c r="M124" s="90"/>
    </row>
    <row r="125" spans="1:13" x14ac:dyDescent="0.3">
      <c r="A125" s="98"/>
      <c r="B125" s="99"/>
      <c r="C125" s="100" t="str">
        <f>IFERROR(VLOOKUP(Tabela36[[#This Row],[Produto]],produtos,3,0),"")</f>
        <v/>
      </c>
      <c r="D125" s="101" t="str">
        <f>IFERROR(Tabela36[[#This Row],[preço unitário]]*Tabela36[[#This Row],[Qtd]],"")</f>
        <v/>
      </c>
      <c r="F125" s="98"/>
      <c r="G125" s="98"/>
      <c r="H125" s="100" t="str">
        <f>IFERROR(VLOOKUP(Tabela37[[#This Row],[Produto]],produtos,5,0),"")</f>
        <v/>
      </c>
      <c r="I125" s="101" t="str">
        <f>IFERROR(Tabela37[[#This Row],[preço unitário]]*Tabela37[[#This Row],[Qtd]],"")</f>
        <v/>
      </c>
      <c r="M125" s="90"/>
    </row>
    <row r="126" spans="1:13" x14ac:dyDescent="0.3">
      <c r="A126" s="98"/>
      <c r="B126" s="99"/>
      <c r="C126" s="100" t="str">
        <f>IFERROR(VLOOKUP(Tabela36[[#This Row],[Produto]],produtos,3,0),"")</f>
        <v/>
      </c>
      <c r="D126" s="101" t="str">
        <f>IFERROR(Tabela36[[#This Row],[preço unitário]]*Tabela36[[#This Row],[Qtd]],"")</f>
        <v/>
      </c>
      <c r="F126" s="98"/>
      <c r="G126" s="98"/>
      <c r="H126" s="100" t="str">
        <f>IFERROR(VLOOKUP(Tabela37[[#This Row],[Produto]],produtos,5,0),"")</f>
        <v/>
      </c>
      <c r="I126" s="101" t="str">
        <f>IFERROR(Tabela37[[#This Row],[preço unitário]]*Tabela37[[#This Row],[Qtd]],"")</f>
        <v/>
      </c>
      <c r="M126" s="90"/>
    </row>
    <row r="127" spans="1:13" x14ac:dyDescent="0.3">
      <c r="A127" s="98"/>
      <c r="B127" s="99"/>
      <c r="C127" s="100" t="str">
        <f>IFERROR(VLOOKUP(Tabela36[[#This Row],[Produto]],produtos,3,0),"")</f>
        <v/>
      </c>
      <c r="D127" s="101" t="str">
        <f>IFERROR(Tabela36[[#This Row],[preço unitário]]*Tabela36[[#This Row],[Qtd]],"")</f>
        <v/>
      </c>
      <c r="F127" s="98"/>
      <c r="G127" s="98"/>
      <c r="H127" s="100" t="str">
        <f>IFERROR(VLOOKUP(Tabela37[[#This Row],[Produto]],produtos,5,0),"")</f>
        <v/>
      </c>
      <c r="I127" s="101" t="str">
        <f>IFERROR(Tabela37[[#This Row],[preço unitário]]*Tabela37[[#This Row],[Qtd]],"")</f>
        <v/>
      </c>
      <c r="M127" s="90"/>
    </row>
    <row r="128" spans="1:13" x14ac:dyDescent="0.3">
      <c r="A128" s="98"/>
      <c r="B128" s="99"/>
      <c r="C128" s="100" t="str">
        <f>IFERROR(VLOOKUP(Tabela36[[#This Row],[Produto]],produtos,3,0),"")</f>
        <v/>
      </c>
      <c r="D128" s="101" t="str">
        <f>IFERROR(Tabela36[[#This Row],[preço unitário]]*Tabela36[[#This Row],[Qtd]],"")</f>
        <v/>
      </c>
      <c r="F128" s="98"/>
      <c r="G128" s="98"/>
      <c r="H128" s="100" t="str">
        <f>IFERROR(VLOOKUP(Tabela37[[#This Row],[Produto]],produtos,5,0),"")</f>
        <v/>
      </c>
      <c r="I128" s="101" t="str">
        <f>IFERROR(Tabela37[[#This Row],[preço unitário]]*Tabela37[[#This Row],[Qtd]],"")</f>
        <v/>
      </c>
      <c r="M128" s="90"/>
    </row>
    <row r="129" spans="1:13" x14ac:dyDescent="0.3">
      <c r="A129" s="98"/>
      <c r="B129" s="99"/>
      <c r="C129" s="100" t="str">
        <f>IFERROR(VLOOKUP(Tabela36[[#This Row],[Produto]],produtos,3,0),"")</f>
        <v/>
      </c>
      <c r="D129" s="101" t="str">
        <f>IFERROR(Tabela36[[#This Row],[preço unitário]]*Tabela36[[#This Row],[Qtd]],"")</f>
        <v/>
      </c>
      <c r="F129" s="98"/>
      <c r="G129" s="98"/>
      <c r="H129" s="100" t="str">
        <f>IFERROR(VLOOKUP(Tabela37[[#This Row],[Produto]],produtos,5,0),"")</f>
        <v/>
      </c>
      <c r="I129" s="101" t="str">
        <f>IFERROR(Tabela37[[#This Row],[preço unitário]]*Tabela37[[#This Row],[Qtd]],"")</f>
        <v/>
      </c>
      <c r="M129" s="90"/>
    </row>
    <row r="130" spans="1:13" x14ac:dyDescent="0.3">
      <c r="A130" s="98"/>
      <c r="B130" s="99"/>
      <c r="C130" s="100" t="str">
        <f>IFERROR(VLOOKUP(Tabela36[[#This Row],[Produto]],produtos,3,0),"")</f>
        <v/>
      </c>
      <c r="D130" s="101" t="str">
        <f>IFERROR(Tabela36[[#This Row],[preço unitário]]*Tabela36[[#This Row],[Qtd]],"")</f>
        <v/>
      </c>
      <c r="F130" s="98"/>
      <c r="G130" s="98"/>
      <c r="H130" s="100" t="str">
        <f>IFERROR(VLOOKUP(Tabela37[[#This Row],[Produto]],produtos,5,0),"")</f>
        <v/>
      </c>
      <c r="I130" s="101" t="str">
        <f>IFERROR(Tabela37[[#This Row],[preço unitário]]*Tabela37[[#This Row],[Qtd]],"")</f>
        <v/>
      </c>
      <c r="M130" s="90"/>
    </row>
    <row r="131" spans="1:13" x14ac:dyDescent="0.3">
      <c r="A131" s="98"/>
      <c r="B131" s="99"/>
      <c r="C131" s="100" t="str">
        <f>IFERROR(VLOOKUP(Tabela36[[#This Row],[Produto]],produtos,3,0),"")</f>
        <v/>
      </c>
      <c r="D131" s="101" t="str">
        <f>IFERROR(Tabela36[[#This Row],[preço unitário]]*Tabela36[[#This Row],[Qtd]],"")</f>
        <v/>
      </c>
      <c r="F131" s="98"/>
      <c r="G131" s="98"/>
      <c r="H131" s="100" t="str">
        <f>IFERROR(VLOOKUP(Tabela37[[#This Row],[Produto]],produtos,5,0),"")</f>
        <v/>
      </c>
      <c r="I131" s="101" t="str">
        <f>IFERROR(Tabela37[[#This Row],[preço unitário]]*Tabela37[[#This Row],[Qtd]],"")</f>
        <v/>
      </c>
      <c r="M131" s="90"/>
    </row>
    <row r="132" spans="1:13" x14ac:dyDescent="0.3">
      <c r="A132" s="98"/>
      <c r="B132" s="99"/>
      <c r="C132" s="100" t="str">
        <f>IFERROR(VLOOKUP(Tabela36[[#This Row],[Produto]],produtos,3,0),"")</f>
        <v/>
      </c>
      <c r="D132" s="101" t="str">
        <f>IFERROR(Tabela36[[#This Row],[preço unitário]]*Tabela36[[#This Row],[Qtd]],"")</f>
        <v/>
      </c>
      <c r="F132" s="98"/>
      <c r="G132" s="98"/>
      <c r="H132" s="100" t="str">
        <f>IFERROR(VLOOKUP(Tabela37[[#This Row],[Produto]],produtos,5,0),"")</f>
        <v/>
      </c>
      <c r="I132" s="101" t="str">
        <f>IFERROR(Tabela37[[#This Row],[preço unitário]]*Tabela37[[#This Row],[Qtd]],"")</f>
        <v/>
      </c>
      <c r="M132" s="90"/>
    </row>
    <row r="133" spans="1:13" x14ac:dyDescent="0.3">
      <c r="A133" s="98"/>
      <c r="B133" s="99"/>
      <c r="C133" s="100" t="str">
        <f>IFERROR(VLOOKUP(Tabela36[[#This Row],[Produto]],produtos,3,0),"")</f>
        <v/>
      </c>
      <c r="D133" s="101" t="str">
        <f>IFERROR(Tabela36[[#This Row],[preço unitário]]*Tabela36[[#This Row],[Qtd]],"")</f>
        <v/>
      </c>
      <c r="F133" s="98"/>
      <c r="G133" s="98"/>
      <c r="H133" s="100" t="str">
        <f>IFERROR(VLOOKUP(Tabela37[[#This Row],[Produto]],produtos,5,0),"")</f>
        <v/>
      </c>
      <c r="I133" s="101" t="str">
        <f>IFERROR(Tabela37[[#This Row],[preço unitário]]*Tabela37[[#This Row],[Qtd]],"")</f>
        <v/>
      </c>
      <c r="M133" s="90"/>
    </row>
    <row r="134" spans="1:13" x14ac:dyDescent="0.3">
      <c r="A134" s="98"/>
      <c r="B134" s="99"/>
      <c r="C134" s="100" t="str">
        <f>IFERROR(VLOOKUP(Tabela36[[#This Row],[Produto]],produtos,3,0),"")</f>
        <v/>
      </c>
      <c r="D134" s="101" t="str">
        <f>IFERROR(Tabela36[[#This Row],[preço unitário]]*Tabela36[[#This Row],[Qtd]],"")</f>
        <v/>
      </c>
      <c r="F134" s="98"/>
      <c r="G134" s="98"/>
      <c r="H134" s="100" t="str">
        <f>IFERROR(VLOOKUP(Tabela37[[#This Row],[Produto]],produtos,5,0),"")</f>
        <v/>
      </c>
      <c r="I134" s="101" t="str">
        <f>IFERROR(Tabela37[[#This Row],[preço unitário]]*Tabela37[[#This Row],[Qtd]],"")</f>
        <v/>
      </c>
      <c r="M134" s="90"/>
    </row>
    <row r="135" spans="1:13" x14ac:dyDescent="0.3">
      <c r="A135" s="98"/>
      <c r="B135" s="99"/>
      <c r="C135" s="100" t="str">
        <f>IFERROR(VLOOKUP(Tabela36[[#This Row],[Produto]],produtos,3,0),"")</f>
        <v/>
      </c>
      <c r="D135" s="101" t="str">
        <f>IFERROR(Tabela36[[#This Row],[preço unitário]]*Tabela36[[#This Row],[Qtd]],"")</f>
        <v/>
      </c>
      <c r="F135" s="98"/>
      <c r="G135" s="98"/>
      <c r="H135" s="100" t="str">
        <f>IFERROR(VLOOKUP(Tabela37[[#This Row],[Produto]],produtos,5,0),"")</f>
        <v/>
      </c>
      <c r="I135" s="101" t="str">
        <f>IFERROR(Tabela37[[#This Row],[preço unitário]]*Tabela37[[#This Row],[Qtd]],"")</f>
        <v/>
      </c>
      <c r="M135" s="90"/>
    </row>
    <row r="136" spans="1:13" x14ac:dyDescent="0.3">
      <c r="A136" s="98"/>
      <c r="B136" s="99"/>
      <c r="C136" s="100" t="str">
        <f>IFERROR(VLOOKUP(Tabela36[[#This Row],[Produto]],produtos,3,0),"")</f>
        <v/>
      </c>
      <c r="D136" s="101" t="str">
        <f>IFERROR(Tabela36[[#This Row],[preço unitário]]*Tabela36[[#This Row],[Qtd]],"")</f>
        <v/>
      </c>
      <c r="F136" s="98"/>
      <c r="G136" s="98"/>
      <c r="H136" s="100" t="str">
        <f>IFERROR(VLOOKUP(Tabela37[[#This Row],[Produto]],produtos,5,0),"")</f>
        <v/>
      </c>
      <c r="I136" s="101" t="str">
        <f>IFERROR(Tabela37[[#This Row],[preço unitário]]*Tabela37[[#This Row],[Qtd]],"")</f>
        <v/>
      </c>
      <c r="M136" s="90"/>
    </row>
    <row r="137" spans="1:13" x14ac:dyDescent="0.3">
      <c r="A137" s="98"/>
      <c r="B137" s="99"/>
      <c r="C137" s="100" t="str">
        <f>IFERROR(VLOOKUP(Tabela36[[#This Row],[Produto]],produtos,3,0),"")</f>
        <v/>
      </c>
      <c r="D137" s="101" t="str">
        <f>IFERROR(Tabela36[[#This Row],[preço unitário]]*Tabela36[[#This Row],[Qtd]],"")</f>
        <v/>
      </c>
      <c r="F137" s="98"/>
      <c r="G137" s="98"/>
      <c r="H137" s="100" t="str">
        <f>IFERROR(VLOOKUP(Tabela37[[#This Row],[Produto]],produtos,5,0),"")</f>
        <v/>
      </c>
      <c r="I137" s="101" t="str">
        <f>IFERROR(Tabela37[[#This Row],[preço unitário]]*Tabela37[[#This Row],[Qtd]],"")</f>
        <v/>
      </c>
      <c r="M137" s="90"/>
    </row>
    <row r="138" spans="1:13" x14ac:dyDescent="0.3">
      <c r="A138" s="98"/>
      <c r="B138" s="99"/>
      <c r="C138" s="100" t="str">
        <f>IFERROR(VLOOKUP(Tabela36[[#This Row],[Produto]],produtos,3,0),"")</f>
        <v/>
      </c>
      <c r="D138" s="101" t="str">
        <f>IFERROR(Tabela36[[#This Row],[preço unitário]]*Tabela36[[#This Row],[Qtd]],"")</f>
        <v/>
      </c>
      <c r="F138" s="98"/>
      <c r="G138" s="98"/>
      <c r="H138" s="100" t="str">
        <f>IFERROR(VLOOKUP(Tabela37[[#This Row],[Produto]],produtos,5,0),"")</f>
        <v/>
      </c>
      <c r="I138" s="101" t="str">
        <f>IFERROR(Tabela37[[#This Row],[preço unitário]]*Tabela37[[#This Row],[Qtd]],"")</f>
        <v/>
      </c>
      <c r="M138" s="90"/>
    </row>
    <row r="139" spans="1:13" x14ac:dyDescent="0.3">
      <c r="A139" s="98"/>
      <c r="B139" s="99"/>
      <c r="C139" s="100" t="str">
        <f>IFERROR(VLOOKUP(Tabela36[[#This Row],[Produto]],produtos,3,0),"")</f>
        <v/>
      </c>
      <c r="D139" s="101" t="str">
        <f>IFERROR(Tabela36[[#This Row],[preço unitário]]*Tabela36[[#This Row],[Qtd]],"")</f>
        <v/>
      </c>
      <c r="F139" s="98"/>
      <c r="G139" s="98"/>
      <c r="H139" s="100" t="str">
        <f>IFERROR(VLOOKUP(Tabela37[[#This Row],[Produto]],produtos,5,0),"")</f>
        <v/>
      </c>
      <c r="I139" s="101" t="str">
        <f>IFERROR(Tabela37[[#This Row],[preço unitário]]*Tabela37[[#This Row],[Qtd]],"")</f>
        <v/>
      </c>
      <c r="M139" s="90"/>
    </row>
    <row r="140" spans="1:13" x14ac:dyDescent="0.3">
      <c r="A140" s="98"/>
      <c r="B140" s="99"/>
      <c r="C140" s="100" t="str">
        <f>IFERROR(VLOOKUP(Tabela36[[#This Row],[Produto]],produtos,3,0),"")</f>
        <v/>
      </c>
      <c r="D140" s="101" t="str">
        <f>IFERROR(Tabela36[[#This Row],[preço unitário]]*Tabela36[[#This Row],[Qtd]],"")</f>
        <v/>
      </c>
      <c r="F140" s="98"/>
      <c r="G140" s="98"/>
      <c r="H140" s="100" t="str">
        <f>IFERROR(VLOOKUP(Tabela37[[#This Row],[Produto]],produtos,5,0),"")</f>
        <v/>
      </c>
      <c r="I140" s="101" t="str">
        <f>IFERROR(Tabela37[[#This Row],[preço unitário]]*Tabela37[[#This Row],[Qtd]],"")</f>
        <v/>
      </c>
      <c r="M140" s="90"/>
    </row>
    <row r="141" spans="1:13" x14ac:dyDescent="0.3">
      <c r="A141" s="98"/>
      <c r="B141" s="99"/>
      <c r="C141" s="100" t="str">
        <f>IFERROR(VLOOKUP(Tabela36[[#This Row],[Produto]],produtos,3,0),"")</f>
        <v/>
      </c>
      <c r="D141" s="101" t="str">
        <f>IFERROR(Tabela36[[#This Row],[preço unitário]]*Tabela36[[#This Row],[Qtd]],"")</f>
        <v/>
      </c>
      <c r="F141" s="98"/>
      <c r="G141" s="98"/>
      <c r="H141" s="100" t="str">
        <f>IFERROR(VLOOKUP(Tabela37[[#This Row],[Produto]],produtos,5,0),"")</f>
        <v/>
      </c>
      <c r="I141" s="101" t="str">
        <f>IFERROR(Tabela37[[#This Row],[preço unitário]]*Tabela37[[#This Row],[Qtd]],"")</f>
        <v/>
      </c>
      <c r="M141" s="90"/>
    </row>
    <row r="142" spans="1:13" x14ac:dyDescent="0.3">
      <c r="A142" s="98"/>
      <c r="B142" s="99"/>
      <c r="C142" s="100" t="str">
        <f>IFERROR(VLOOKUP(Tabela36[[#This Row],[Produto]],produtos,3,0),"")</f>
        <v/>
      </c>
      <c r="D142" s="101" t="str">
        <f>IFERROR(Tabela36[[#This Row],[preço unitário]]*Tabela36[[#This Row],[Qtd]],"")</f>
        <v/>
      </c>
      <c r="F142" s="98"/>
      <c r="G142" s="98"/>
      <c r="H142" s="100" t="str">
        <f>IFERROR(VLOOKUP(Tabela37[[#This Row],[Produto]],produtos,5,0),"")</f>
        <v/>
      </c>
      <c r="I142" s="101" t="str">
        <f>IFERROR(Tabela37[[#This Row],[preço unitário]]*Tabela37[[#This Row],[Qtd]],"")</f>
        <v/>
      </c>
      <c r="M142" s="90"/>
    </row>
    <row r="143" spans="1:13" x14ac:dyDescent="0.3">
      <c r="A143" s="98"/>
      <c r="B143" s="99"/>
      <c r="C143" s="100" t="str">
        <f>IFERROR(VLOOKUP(Tabela36[[#This Row],[Produto]],produtos,3,0),"")</f>
        <v/>
      </c>
      <c r="D143" s="101" t="str">
        <f>IFERROR(Tabela36[[#This Row],[preço unitário]]*Tabela36[[#This Row],[Qtd]],"")</f>
        <v/>
      </c>
      <c r="F143" s="98"/>
      <c r="G143" s="98"/>
      <c r="H143" s="100" t="str">
        <f>IFERROR(VLOOKUP(Tabela37[[#This Row],[Produto]],produtos,5,0),"")</f>
        <v/>
      </c>
      <c r="I143" s="101" t="str">
        <f>IFERROR(Tabela37[[#This Row],[preço unitário]]*Tabela37[[#This Row],[Qtd]],"")</f>
        <v/>
      </c>
      <c r="M143" s="90"/>
    </row>
    <row r="144" spans="1:13" x14ac:dyDescent="0.3">
      <c r="A144" s="98"/>
      <c r="B144" s="99"/>
      <c r="C144" s="100" t="str">
        <f>IFERROR(VLOOKUP(Tabela36[[#This Row],[Produto]],produtos,3,0),"")</f>
        <v/>
      </c>
      <c r="D144" s="101" t="str">
        <f>IFERROR(Tabela36[[#This Row],[preço unitário]]*Tabela36[[#This Row],[Qtd]],"")</f>
        <v/>
      </c>
      <c r="F144" s="98"/>
      <c r="G144" s="98"/>
      <c r="H144" s="100" t="str">
        <f>IFERROR(VLOOKUP(Tabela37[[#This Row],[Produto]],produtos,5,0),"")</f>
        <v/>
      </c>
      <c r="I144" s="101" t="str">
        <f>IFERROR(Tabela37[[#This Row],[preço unitário]]*Tabela37[[#This Row],[Qtd]],"")</f>
        <v/>
      </c>
      <c r="M144" s="90"/>
    </row>
    <row r="145" spans="1:13" x14ac:dyDescent="0.3">
      <c r="A145" s="98"/>
      <c r="B145" s="99"/>
      <c r="C145" s="100" t="str">
        <f>IFERROR(VLOOKUP(Tabela36[[#This Row],[Produto]],produtos,3,0),"")</f>
        <v/>
      </c>
      <c r="D145" s="101" t="str">
        <f>IFERROR(Tabela36[[#This Row],[preço unitário]]*Tabela36[[#This Row],[Qtd]],"")</f>
        <v/>
      </c>
      <c r="F145" s="98"/>
      <c r="G145" s="98"/>
      <c r="H145" s="100" t="str">
        <f>IFERROR(VLOOKUP(Tabela37[[#This Row],[Produto]],produtos,5,0),"")</f>
        <v/>
      </c>
      <c r="I145" s="101" t="str">
        <f>IFERROR(Tabela37[[#This Row],[preço unitário]]*Tabela37[[#This Row],[Qtd]],"")</f>
        <v/>
      </c>
      <c r="M145" s="90"/>
    </row>
    <row r="146" spans="1:13" x14ac:dyDescent="0.3">
      <c r="A146" s="98"/>
      <c r="B146" s="99"/>
      <c r="C146" s="100" t="str">
        <f>IFERROR(VLOOKUP(Tabela36[[#This Row],[Produto]],produtos,3,0),"")</f>
        <v/>
      </c>
      <c r="D146" s="101" t="str">
        <f>IFERROR(Tabela36[[#This Row],[preço unitário]]*Tabela36[[#This Row],[Qtd]],"")</f>
        <v/>
      </c>
      <c r="F146" s="98"/>
      <c r="G146" s="98"/>
      <c r="H146" s="100" t="str">
        <f>IFERROR(VLOOKUP(Tabela37[[#This Row],[Produto]],produtos,5,0),"")</f>
        <v/>
      </c>
      <c r="I146" s="101" t="str">
        <f>IFERROR(Tabela37[[#This Row],[preço unitário]]*Tabela37[[#This Row],[Qtd]],"")</f>
        <v/>
      </c>
      <c r="M146" s="90"/>
    </row>
    <row r="147" spans="1:13" x14ac:dyDescent="0.3">
      <c r="A147" s="98"/>
      <c r="B147" s="99"/>
      <c r="C147" s="100" t="str">
        <f>IFERROR(VLOOKUP(Tabela36[[#This Row],[Produto]],produtos,3,0),"")</f>
        <v/>
      </c>
      <c r="D147" s="101" t="str">
        <f>IFERROR(Tabela36[[#This Row],[preço unitário]]*Tabela36[[#This Row],[Qtd]],"")</f>
        <v/>
      </c>
      <c r="F147" s="98"/>
      <c r="G147" s="98"/>
      <c r="H147" s="100" t="str">
        <f>IFERROR(VLOOKUP(Tabela37[[#This Row],[Produto]],produtos,5,0),"")</f>
        <v/>
      </c>
      <c r="I147" s="101" t="str">
        <f>IFERROR(Tabela37[[#This Row],[preço unitário]]*Tabela37[[#This Row],[Qtd]],"")</f>
        <v/>
      </c>
      <c r="M147" s="90"/>
    </row>
    <row r="148" spans="1:13" x14ac:dyDescent="0.3">
      <c r="A148" s="98"/>
      <c r="B148" s="99"/>
      <c r="C148" s="100" t="str">
        <f>IFERROR(VLOOKUP(Tabela36[[#This Row],[Produto]],produtos,3,0),"")</f>
        <v/>
      </c>
      <c r="D148" s="101" t="str">
        <f>IFERROR(Tabela36[[#This Row],[preço unitário]]*Tabela36[[#This Row],[Qtd]],"")</f>
        <v/>
      </c>
      <c r="F148" s="98"/>
      <c r="G148" s="98"/>
      <c r="H148" s="100" t="str">
        <f>IFERROR(VLOOKUP(Tabela37[[#This Row],[Produto]],produtos,5,0),"")</f>
        <v/>
      </c>
      <c r="I148" s="101" t="str">
        <f>IFERROR(Tabela37[[#This Row],[preço unitário]]*Tabela37[[#This Row],[Qtd]],"")</f>
        <v/>
      </c>
      <c r="M148" s="90"/>
    </row>
    <row r="149" spans="1:13" x14ac:dyDescent="0.3">
      <c r="A149" s="98"/>
      <c r="B149" s="99"/>
      <c r="C149" s="100" t="str">
        <f>IFERROR(VLOOKUP(Tabela36[[#This Row],[Produto]],produtos,3,0),"")</f>
        <v/>
      </c>
      <c r="D149" s="101" t="str">
        <f>IFERROR(Tabela36[[#This Row],[preço unitário]]*Tabela36[[#This Row],[Qtd]],"")</f>
        <v/>
      </c>
      <c r="F149" s="98"/>
      <c r="G149" s="98"/>
      <c r="H149" s="100" t="str">
        <f>IFERROR(VLOOKUP(Tabela37[[#This Row],[Produto]],produtos,5,0),"")</f>
        <v/>
      </c>
      <c r="I149" s="101" t="str">
        <f>IFERROR(Tabela37[[#This Row],[preço unitário]]*Tabela37[[#This Row],[Qtd]],"")</f>
        <v/>
      </c>
      <c r="M149" s="90"/>
    </row>
    <row r="150" spans="1:13" x14ac:dyDescent="0.3">
      <c r="A150" s="98"/>
      <c r="B150" s="99"/>
      <c r="C150" s="100" t="str">
        <f>IFERROR(VLOOKUP(Tabela36[[#This Row],[Produto]],produtos,3,0),"")</f>
        <v/>
      </c>
      <c r="D150" s="101" t="str">
        <f>IFERROR(Tabela36[[#This Row],[preço unitário]]*Tabela36[[#This Row],[Qtd]],"")</f>
        <v/>
      </c>
      <c r="F150" s="98"/>
      <c r="G150" s="98"/>
      <c r="H150" s="100" t="str">
        <f>IFERROR(VLOOKUP(Tabela37[[#This Row],[Produto]],produtos,5,0),"")</f>
        <v/>
      </c>
      <c r="I150" s="101" t="str">
        <f>IFERROR(Tabela37[[#This Row],[preço unitário]]*Tabela37[[#This Row],[Qtd]],"")</f>
        <v/>
      </c>
      <c r="M150" s="90"/>
    </row>
    <row r="151" spans="1:13" x14ac:dyDescent="0.3">
      <c r="A151" s="98"/>
      <c r="B151" s="99"/>
      <c r="C151" s="100" t="str">
        <f>IFERROR(VLOOKUP(Tabela36[[#This Row],[Produto]],produtos,3,0),"")</f>
        <v/>
      </c>
      <c r="D151" s="101" t="str">
        <f>IFERROR(Tabela36[[#This Row],[preço unitário]]*Tabela36[[#This Row],[Qtd]],"")</f>
        <v/>
      </c>
      <c r="F151" s="98"/>
      <c r="G151" s="98"/>
      <c r="H151" s="100" t="str">
        <f>IFERROR(VLOOKUP(Tabela37[[#This Row],[Produto]],produtos,5,0),"")</f>
        <v/>
      </c>
      <c r="I151" s="101" t="str">
        <f>IFERROR(Tabela37[[#This Row],[preço unitário]]*Tabela37[[#This Row],[Qtd]],"")</f>
        <v/>
      </c>
      <c r="M151" s="90"/>
    </row>
    <row r="152" spans="1:13" x14ac:dyDescent="0.3">
      <c r="A152" s="98"/>
      <c r="B152" s="99"/>
      <c r="C152" s="100" t="str">
        <f>IFERROR(VLOOKUP(Tabela36[[#This Row],[Produto]],produtos,3,0),"")</f>
        <v/>
      </c>
      <c r="D152" s="101" t="str">
        <f>IFERROR(Tabela36[[#This Row],[preço unitário]]*Tabela36[[#This Row],[Qtd]],"")</f>
        <v/>
      </c>
      <c r="F152" s="98"/>
      <c r="G152" s="98"/>
      <c r="H152" s="100" t="str">
        <f>IFERROR(VLOOKUP(Tabela37[[#This Row],[Produto]],produtos,5,0),"")</f>
        <v/>
      </c>
      <c r="I152" s="101" t="str">
        <f>IFERROR(Tabela37[[#This Row],[preço unitário]]*Tabela37[[#This Row],[Qtd]],"")</f>
        <v/>
      </c>
      <c r="M152" s="90"/>
    </row>
    <row r="153" spans="1:13" x14ac:dyDescent="0.3">
      <c r="A153" s="98"/>
      <c r="B153" s="99"/>
      <c r="C153" s="100" t="str">
        <f>IFERROR(VLOOKUP(Tabela36[[#This Row],[Produto]],produtos,3,0),"")</f>
        <v/>
      </c>
      <c r="D153" s="101" t="str">
        <f>IFERROR(Tabela36[[#This Row],[preço unitário]]*Tabela36[[#This Row],[Qtd]],"")</f>
        <v/>
      </c>
      <c r="F153" s="98"/>
      <c r="G153" s="98"/>
      <c r="H153" s="100" t="str">
        <f>IFERROR(VLOOKUP(Tabela37[[#This Row],[Produto]],produtos,5,0),"")</f>
        <v/>
      </c>
      <c r="I153" s="101" t="str">
        <f>IFERROR(Tabela37[[#This Row],[preço unitário]]*Tabela37[[#This Row],[Qtd]],"")</f>
        <v/>
      </c>
      <c r="M153" s="90"/>
    </row>
    <row r="154" spans="1:13" x14ac:dyDescent="0.3">
      <c r="A154" s="98"/>
      <c r="B154" s="99"/>
      <c r="C154" s="100" t="str">
        <f>IFERROR(VLOOKUP(Tabela36[[#This Row],[Produto]],produtos,3,0),"")</f>
        <v/>
      </c>
      <c r="D154" s="101" t="str">
        <f>IFERROR(Tabela36[[#This Row],[preço unitário]]*Tabela36[[#This Row],[Qtd]],"")</f>
        <v/>
      </c>
      <c r="F154" s="98"/>
      <c r="G154" s="98"/>
      <c r="H154" s="100" t="str">
        <f>IFERROR(VLOOKUP(Tabela37[[#This Row],[Produto]],produtos,5,0),"")</f>
        <v/>
      </c>
      <c r="I154" s="101" t="str">
        <f>IFERROR(Tabela37[[#This Row],[preço unitário]]*Tabela37[[#This Row],[Qtd]],"")</f>
        <v/>
      </c>
      <c r="M154" s="90"/>
    </row>
    <row r="155" spans="1:13" x14ac:dyDescent="0.3">
      <c r="A155" s="98"/>
      <c r="B155" s="99"/>
      <c r="C155" s="100" t="str">
        <f>IFERROR(VLOOKUP(Tabela36[[#This Row],[Produto]],produtos,3,0),"")</f>
        <v/>
      </c>
      <c r="D155" s="101" t="str">
        <f>IFERROR(Tabela36[[#This Row],[preço unitário]]*Tabela36[[#This Row],[Qtd]],"")</f>
        <v/>
      </c>
      <c r="F155" s="98"/>
      <c r="G155" s="98"/>
      <c r="H155" s="100" t="str">
        <f>IFERROR(VLOOKUP(Tabela37[[#This Row],[Produto]],produtos,5,0),"")</f>
        <v/>
      </c>
      <c r="I155" s="101" t="str">
        <f>IFERROR(Tabela37[[#This Row],[preço unitário]]*Tabela37[[#This Row],[Qtd]],"")</f>
        <v/>
      </c>
      <c r="M155" s="90"/>
    </row>
    <row r="156" spans="1:13" x14ac:dyDescent="0.3">
      <c r="A156" s="98"/>
      <c r="B156" s="99"/>
      <c r="C156" s="100" t="str">
        <f>IFERROR(VLOOKUP(Tabela36[[#This Row],[Produto]],produtos,3,0),"")</f>
        <v/>
      </c>
      <c r="D156" s="101" t="str">
        <f>IFERROR(Tabela36[[#This Row],[preço unitário]]*Tabela36[[#This Row],[Qtd]],"")</f>
        <v/>
      </c>
      <c r="F156" s="98"/>
      <c r="G156" s="98"/>
      <c r="H156" s="100" t="str">
        <f>IFERROR(VLOOKUP(Tabela37[[#This Row],[Produto]],produtos,5,0),"")</f>
        <v/>
      </c>
      <c r="I156" s="101" t="str">
        <f>IFERROR(Tabela37[[#This Row],[preço unitário]]*Tabela37[[#This Row],[Qtd]],"")</f>
        <v/>
      </c>
      <c r="M156" s="90"/>
    </row>
    <row r="157" spans="1:13" x14ac:dyDescent="0.3">
      <c r="A157" s="98"/>
      <c r="B157" s="99"/>
      <c r="C157" s="100" t="str">
        <f>IFERROR(VLOOKUP(Tabela36[[#This Row],[Produto]],produtos,3,0),"")</f>
        <v/>
      </c>
      <c r="D157" s="101" t="str">
        <f>IFERROR(Tabela36[[#This Row],[preço unitário]]*Tabela36[[#This Row],[Qtd]],"")</f>
        <v/>
      </c>
      <c r="F157" s="98"/>
      <c r="G157" s="98"/>
      <c r="H157" s="100" t="str">
        <f>IFERROR(VLOOKUP(Tabela37[[#This Row],[Produto]],produtos,5,0),"")</f>
        <v/>
      </c>
      <c r="I157" s="101" t="str">
        <f>IFERROR(Tabela37[[#This Row],[preço unitário]]*Tabela37[[#This Row],[Qtd]],"")</f>
        <v/>
      </c>
      <c r="M157" s="90"/>
    </row>
    <row r="158" spans="1:13" x14ac:dyDescent="0.3">
      <c r="A158" s="98"/>
      <c r="B158" s="99"/>
      <c r="C158" s="100" t="str">
        <f>IFERROR(VLOOKUP(Tabela36[[#This Row],[Produto]],produtos,3,0),"")</f>
        <v/>
      </c>
      <c r="D158" s="101" t="str">
        <f>IFERROR(Tabela36[[#This Row],[preço unitário]]*Tabela36[[#This Row],[Qtd]],"")</f>
        <v/>
      </c>
      <c r="F158" s="98"/>
      <c r="G158" s="98"/>
      <c r="H158" s="100" t="str">
        <f>IFERROR(VLOOKUP(Tabela37[[#This Row],[Produto]],produtos,5,0),"")</f>
        <v/>
      </c>
      <c r="I158" s="101" t="str">
        <f>IFERROR(Tabela37[[#This Row],[preço unitário]]*Tabela37[[#This Row],[Qtd]],"")</f>
        <v/>
      </c>
      <c r="M158" s="90"/>
    </row>
    <row r="159" spans="1:13" x14ac:dyDescent="0.3">
      <c r="A159" s="98"/>
      <c r="B159" s="99"/>
      <c r="C159" s="100" t="str">
        <f>IFERROR(VLOOKUP(Tabela36[[#This Row],[Produto]],produtos,3,0),"")</f>
        <v/>
      </c>
      <c r="D159" s="101" t="str">
        <f>IFERROR(Tabela36[[#This Row],[preço unitário]]*Tabela36[[#This Row],[Qtd]],"")</f>
        <v/>
      </c>
      <c r="F159" s="98"/>
      <c r="G159" s="98"/>
      <c r="H159" s="100" t="str">
        <f>IFERROR(VLOOKUP(Tabela37[[#This Row],[Produto]],produtos,5,0),"")</f>
        <v/>
      </c>
      <c r="I159" s="101" t="str">
        <f>IFERROR(Tabela37[[#This Row],[preço unitário]]*Tabela37[[#This Row],[Qtd]],"")</f>
        <v/>
      </c>
      <c r="M159" s="90"/>
    </row>
    <row r="160" spans="1:13" x14ac:dyDescent="0.3">
      <c r="A160" s="98"/>
      <c r="B160" s="99"/>
      <c r="C160" s="100" t="str">
        <f>IFERROR(VLOOKUP(Tabela36[[#This Row],[Produto]],produtos,3,0),"")</f>
        <v/>
      </c>
      <c r="D160" s="101" t="str">
        <f>IFERROR(Tabela36[[#This Row],[preço unitário]]*Tabela36[[#This Row],[Qtd]],"")</f>
        <v/>
      </c>
      <c r="F160" s="98"/>
      <c r="G160" s="98"/>
      <c r="H160" s="100" t="str">
        <f>IFERROR(VLOOKUP(Tabela37[[#This Row],[Produto]],produtos,5,0),"")</f>
        <v/>
      </c>
      <c r="I160" s="101" t="str">
        <f>IFERROR(Tabela37[[#This Row],[preço unitário]]*Tabela37[[#This Row],[Qtd]],"")</f>
        <v/>
      </c>
      <c r="M160" s="90"/>
    </row>
    <row r="161" spans="1:13" x14ac:dyDescent="0.3">
      <c r="A161" s="98"/>
      <c r="B161" s="99"/>
      <c r="C161" s="100" t="str">
        <f>IFERROR(VLOOKUP(Tabela36[[#This Row],[Produto]],produtos,3,0),"")</f>
        <v/>
      </c>
      <c r="D161" s="101" t="str">
        <f>IFERROR(Tabela36[[#This Row],[preço unitário]]*Tabela36[[#This Row],[Qtd]],"")</f>
        <v/>
      </c>
      <c r="F161" s="98"/>
      <c r="G161" s="98"/>
      <c r="H161" s="100" t="str">
        <f>IFERROR(VLOOKUP(Tabela37[[#This Row],[Produto]],produtos,5,0),"")</f>
        <v/>
      </c>
      <c r="I161" s="101" t="str">
        <f>IFERROR(Tabela37[[#This Row],[preço unitário]]*Tabela37[[#This Row],[Qtd]],"")</f>
        <v/>
      </c>
      <c r="M161" s="90"/>
    </row>
    <row r="162" spans="1:13" x14ac:dyDescent="0.3">
      <c r="A162" s="98"/>
      <c r="B162" s="99"/>
      <c r="C162" s="100" t="str">
        <f>IFERROR(VLOOKUP(Tabela36[[#This Row],[Produto]],produtos,3,0),"")</f>
        <v/>
      </c>
      <c r="D162" s="101" t="str">
        <f>IFERROR(Tabela36[[#This Row],[preço unitário]]*Tabela36[[#This Row],[Qtd]],"")</f>
        <v/>
      </c>
      <c r="F162" s="98"/>
      <c r="G162" s="98"/>
      <c r="H162" s="100" t="str">
        <f>IFERROR(VLOOKUP(Tabela37[[#This Row],[Produto]],produtos,5,0),"")</f>
        <v/>
      </c>
      <c r="I162" s="101" t="str">
        <f>IFERROR(Tabela37[[#This Row],[preço unitário]]*Tabela37[[#This Row],[Qtd]],"")</f>
        <v/>
      </c>
      <c r="M162" s="90"/>
    </row>
    <row r="163" spans="1:13" x14ac:dyDescent="0.3">
      <c r="A163" s="98"/>
      <c r="B163" s="99"/>
      <c r="C163" s="100" t="str">
        <f>IFERROR(VLOOKUP(Tabela36[[#This Row],[Produto]],produtos,3,0),"")</f>
        <v/>
      </c>
      <c r="D163" s="101" t="str">
        <f>IFERROR(Tabela36[[#This Row],[preço unitário]]*Tabela36[[#This Row],[Qtd]],"")</f>
        <v/>
      </c>
      <c r="F163" s="98"/>
      <c r="G163" s="98"/>
      <c r="H163" s="100" t="str">
        <f>IFERROR(VLOOKUP(Tabela37[[#This Row],[Produto]],produtos,5,0),"")</f>
        <v/>
      </c>
      <c r="I163" s="101" t="str">
        <f>IFERROR(Tabela37[[#This Row],[preço unitário]]*Tabela37[[#This Row],[Qtd]],"")</f>
        <v/>
      </c>
      <c r="M163" s="90"/>
    </row>
    <row r="164" spans="1:13" x14ac:dyDescent="0.3">
      <c r="A164" s="98"/>
      <c r="B164" s="99"/>
      <c r="C164" s="100" t="str">
        <f>IFERROR(VLOOKUP(Tabela36[[#This Row],[Produto]],produtos,3,0),"")</f>
        <v/>
      </c>
      <c r="D164" s="101" t="str">
        <f>IFERROR(Tabela36[[#This Row],[preço unitário]]*Tabela36[[#This Row],[Qtd]],"")</f>
        <v/>
      </c>
      <c r="F164" s="98"/>
      <c r="G164" s="98"/>
      <c r="H164" s="100" t="str">
        <f>IFERROR(VLOOKUP(Tabela37[[#This Row],[Produto]],produtos,5,0),"")</f>
        <v/>
      </c>
      <c r="I164" s="101" t="str">
        <f>IFERROR(Tabela37[[#This Row],[preço unitário]]*Tabela37[[#This Row],[Qtd]],"")</f>
        <v/>
      </c>
      <c r="M164" s="90"/>
    </row>
    <row r="165" spans="1:13" x14ac:dyDescent="0.3">
      <c r="A165" s="98"/>
      <c r="B165" s="99"/>
      <c r="C165" s="100" t="str">
        <f>IFERROR(VLOOKUP(Tabela36[[#This Row],[Produto]],produtos,3,0),"")</f>
        <v/>
      </c>
      <c r="D165" s="101" t="str">
        <f>IFERROR(Tabela36[[#This Row],[preço unitário]]*Tabela36[[#This Row],[Qtd]],"")</f>
        <v/>
      </c>
      <c r="F165" s="98"/>
      <c r="G165" s="98"/>
      <c r="H165" s="100" t="str">
        <f>IFERROR(VLOOKUP(Tabela37[[#This Row],[Produto]],produtos,5,0),"")</f>
        <v/>
      </c>
      <c r="I165" s="101" t="str">
        <f>IFERROR(Tabela37[[#This Row],[preço unitário]]*Tabela37[[#This Row],[Qtd]],"")</f>
        <v/>
      </c>
      <c r="M165" s="90"/>
    </row>
    <row r="166" spans="1:13" x14ac:dyDescent="0.3">
      <c r="A166" s="98"/>
      <c r="B166" s="99"/>
      <c r="C166" s="100" t="str">
        <f>IFERROR(VLOOKUP(Tabela36[[#This Row],[Produto]],produtos,3,0),"")</f>
        <v/>
      </c>
      <c r="D166" s="101" t="str">
        <f>IFERROR(Tabela36[[#This Row],[preço unitário]]*Tabela36[[#This Row],[Qtd]],"")</f>
        <v/>
      </c>
      <c r="F166" s="98"/>
      <c r="G166" s="98"/>
      <c r="H166" s="100" t="str">
        <f>IFERROR(VLOOKUP(Tabela37[[#This Row],[Produto]],produtos,5,0),"")</f>
        <v/>
      </c>
      <c r="I166" s="101" t="str">
        <f>IFERROR(Tabela37[[#This Row],[preço unitário]]*Tabela37[[#This Row],[Qtd]],"")</f>
        <v/>
      </c>
      <c r="M166" s="90"/>
    </row>
    <row r="167" spans="1:13" x14ac:dyDescent="0.3">
      <c r="A167" s="98"/>
      <c r="B167" s="99"/>
      <c r="C167" s="100" t="str">
        <f>IFERROR(VLOOKUP(Tabela36[[#This Row],[Produto]],produtos,3,0),"")</f>
        <v/>
      </c>
      <c r="D167" s="101" t="str">
        <f>IFERROR(Tabela36[[#This Row],[preço unitário]]*Tabela36[[#This Row],[Qtd]],"")</f>
        <v/>
      </c>
      <c r="F167" s="98"/>
      <c r="G167" s="98"/>
      <c r="H167" s="100" t="str">
        <f>IFERROR(VLOOKUP(Tabela37[[#This Row],[Produto]],produtos,5,0),"")</f>
        <v/>
      </c>
      <c r="I167" s="101" t="str">
        <f>IFERROR(Tabela37[[#This Row],[preço unitário]]*Tabela37[[#This Row],[Qtd]],"")</f>
        <v/>
      </c>
      <c r="M167" s="90"/>
    </row>
    <row r="168" spans="1:13" x14ac:dyDescent="0.3">
      <c r="A168" s="98"/>
      <c r="B168" s="99"/>
      <c r="C168" s="100" t="str">
        <f>IFERROR(VLOOKUP(Tabela36[[#This Row],[Produto]],produtos,3,0),"")</f>
        <v/>
      </c>
      <c r="D168" s="101" t="str">
        <f>IFERROR(Tabela36[[#This Row],[preço unitário]]*Tabela36[[#This Row],[Qtd]],"")</f>
        <v/>
      </c>
      <c r="F168" s="98"/>
      <c r="G168" s="98"/>
      <c r="H168" s="100" t="str">
        <f>IFERROR(VLOOKUP(Tabela37[[#This Row],[Produto]],produtos,5,0),"")</f>
        <v/>
      </c>
      <c r="I168" s="101" t="str">
        <f>IFERROR(Tabela37[[#This Row],[preço unitário]]*Tabela37[[#This Row],[Qtd]],"")</f>
        <v/>
      </c>
      <c r="M168" s="90"/>
    </row>
    <row r="169" spans="1:13" x14ac:dyDescent="0.3">
      <c r="A169" s="98"/>
      <c r="B169" s="99"/>
      <c r="C169" s="100" t="str">
        <f>IFERROR(VLOOKUP(Tabela36[[#This Row],[Produto]],produtos,3,0),"")</f>
        <v/>
      </c>
      <c r="D169" s="101" t="str">
        <f>IFERROR(Tabela36[[#This Row],[preço unitário]]*Tabela36[[#This Row],[Qtd]],"")</f>
        <v/>
      </c>
      <c r="F169" s="98"/>
      <c r="G169" s="98"/>
      <c r="H169" s="100" t="str">
        <f>IFERROR(VLOOKUP(Tabela37[[#This Row],[Produto]],produtos,5,0),"")</f>
        <v/>
      </c>
      <c r="I169" s="101" t="str">
        <f>IFERROR(Tabela37[[#This Row],[preço unitário]]*Tabela37[[#This Row],[Qtd]],"")</f>
        <v/>
      </c>
      <c r="M169" s="90"/>
    </row>
    <row r="170" spans="1:13" x14ac:dyDescent="0.3">
      <c r="A170" s="98"/>
      <c r="B170" s="99"/>
      <c r="C170" s="100" t="str">
        <f>IFERROR(VLOOKUP(Tabela36[[#This Row],[Produto]],produtos,3,0),"")</f>
        <v/>
      </c>
      <c r="D170" s="101" t="str">
        <f>IFERROR(Tabela36[[#This Row],[preço unitário]]*Tabela36[[#This Row],[Qtd]],"")</f>
        <v/>
      </c>
      <c r="F170" s="98"/>
      <c r="G170" s="98"/>
      <c r="H170" s="100" t="str">
        <f>IFERROR(VLOOKUP(Tabela37[[#This Row],[Produto]],produtos,5,0),"")</f>
        <v/>
      </c>
      <c r="I170" s="101" t="str">
        <f>IFERROR(Tabela37[[#This Row],[preço unitário]]*Tabela37[[#This Row],[Qtd]],"")</f>
        <v/>
      </c>
      <c r="M170" s="90"/>
    </row>
    <row r="171" spans="1:13" x14ac:dyDescent="0.3">
      <c r="A171" s="98"/>
      <c r="B171" s="99"/>
      <c r="C171" s="100" t="str">
        <f>IFERROR(VLOOKUP(Tabela36[[#This Row],[Produto]],produtos,3,0),"")</f>
        <v/>
      </c>
      <c r="D171" s="101" t="str">
        <f>IFERROR(Tabela36[[#This Row],[preço unitário]]*Tabela36[[#This Row],[Qtd]],"")</f>
        <v/>
      </c>
      <c r="F171" s="98"/>
      <c r="G171" s="98"/>
      <c r="H171" s="100" t="str">
        <f>IFERROR(VLOOKUP(Tabela37[[#This Row],[Produto]],produtos,5,0),"")</f>
        <v/>
      </c>
      <c r="I171" s="101" t="str">
        <f>IFERROR(Tabela37[[#This Row],[preço unitário]]*Tabela37[[#This Row],[Qtd]],"")</f>
        <v/>
      </c>
      <c r="M171" s="90"/>
    </row>
    <row r="172" spans="1:13" x14ac:dyDescent="0.3">
      <c r="A172" s="98"/>
      <c r="B172" s="99"/>
      <c r="C172" s="100" t="str">
        <f>IFERROR(VLOOKUP(Tabela36[[#This Row],[Produto]],produtos,3,0),"")</f>
        <v/>
      </c>
      <c r="D172" s="101" t="str">
        <f>IFERROR(Tabela36[[#This Row],[preço unitário]]*Tabela36[[#This Row],[Qtd]],"")</f>
        <v/>
      </c>
      <c r="F172" s="98"/>
      <c r="G172" s="98"/>
      <c r="H172" s="100" t="str">
        <f>IFERROR(VLOOKUP(Tabela37[[#This Row],[Produto]],produtos,5,0),"")</f>
        <v/>
      </c>
      <c r="I172" s="101" t="str">
        <f>IFERROR(Tabela37[[#This Row],[preço unitário]]*Tabela37[[#This Row],[Qtd]],"")</f>
        <v/>
      </c>
      <c r="M172" s="90"/>
    </row>
    <row r="173" spans="1:13" x14ac:dyDescent="0.3">
      <c r="A173" s="98"/>
      <c r="B173" s="99"/>
      <c r="C173" s="100" t="str">
        <f>IFERROR(VLOOKUP(Tabela36[[#This Row],[Produto]],produtos,3,0),"")</f>
        <v/>
      </c>
      <c r="D173" s="101" t="str">
        <f>IFERROR(Tabela36[[#This Row],[preço unitário]]*Tabela36[[#This Row],[Qtd]],"")</f>
        <v/>
      </c>
      <c r="F173" s="98"/>
      <c r="G173" s="98"/>
      <c r="H173" s="100" t="str">
        <f>IFERROR(VLOOKUP(Tabela37[[#This Row],[Produto]],produtos,5,0),"")</f>
        <v/>
      </c>
      <c r="I173" s="101" t="str">
        <f>IFERROR(Tabela37[[#This Row],[preço unitário]]*Tabela37[[#This Row],[Qtd]],"")</f>
        <v/>
      </c>
      <c r="M173" s="90"/>
    </row>
    <row r="174" spans="1:13" x14ac:dyDescent="0.3">
      <c r="A174" s="98"/>
      <c r="B174" s="99"/>
      <c r="C174" s="100" t="str">
        <f>IFERROR(VLOOKUP(Tabela36[[#This Row],[Produto]],produtos,3,0),"")</f>
        <v/>
      </c>
      <c r="D174" s="101" t="str">
        <f>IFERROR(Tabela36[[#This Row],[preço unitário]]*Tabela36[[#This Row],[Qtd]],"")</f>
        <v/>
      </c>
      <c r="F174" s="98"/>
      <c r="G174" s="98"/>
      <c r="H174" s="100" t="str">
        <f>IFERROR(VLOOKUP(Tabela37[[#This Row],[Produto]],produtos,5,0),"")</f>
        <v/>
      </c>
      <c r="I174" s="101" t="str">
        <f>IFERROR(Tabela37[[#This Row],[preço unitário]]*Tabela37[[#This Row],[Qtd]],"")</f>
        <v/>
      </c>
      <c r="M174" s="90"/>
    </row>
    <row r="175" spans="1:13" x14ac:dyDescent="0.3">
      <c r="A175" s="98"/>
      <c r="B175" s="99"/>
      <c r="C175" s="100" t="str">
        <f>IFERROR(VLOOKUP(Tabela36[[#This Row],[Produto]],produtos,3,0),"")</f>
        <v/>
      </c>
      <c r="D175" s="101" t="str">
        <f>IFERROR(Tabela36[[#This Row],[preço unitário]]*Tabela36[[#This Row],[Qtd]],"")</f>
        <v/>
      </c>
      <c r="F175" s="98"/>
      <c r="G175" s="98"/>
      <c r="H175" s="100" t="str">
        <f>IFERROR(VLOOKUP(Tabela37[[#This Row],[Produto]],produtos,5,0),"")</f>
        <v/>
      </c>
      <c r="I175" s="101" t="str">
        <f>IFERROR(Tabela37[[#This Row],[preço unitário]]*Tabela37[[#This Row],[Qtd]],"")</f>
        <v/>
      </c>
      <c r="M175" s="90"/>
    </row>
    <row r="176" spans="1:13" x14ac:dyDescent="0.3">
      <c r="A176" s="98"/>
      <c r="B176" s="99"/>
      <c r="C176" s="100" t="str">
        <f>IFERROR(VLOOKUP(Tabela36[[#This Row],[Produto]],produtos,3,0),"")</f>
        <v/>
      </c>
      <c r="D176" s="101" t="str">
        <f>IFERROR(Tabela36[[#This Row],[preço unitário]]*Tabela36[[#This Row],[Qtd]],"")</f>
        <v/>
      </c>
      <c r="F176" s="98"/>
      <c r="G176" s="98"/>
      <c r="H176" s="100" t="str">
        <f>IFERROR(VLOOKUP(Tabela37[[#This Row],[Produto]],produtos,5,0),"")</f>
        <v/>
      </c>
      <c r="I176" s="101" t="str">
        <f>IFERROR(Tabela37[[#This Row],[preço unitário]]*Tabela37[[#This Row],[Qtd]],"")</f>
        <v/>
      </c>
      <c r="M176" s="90"/>
    </row>
    <row r="177" spans="1:13" x14ac:dyDescent="0.3">
      <c r="A177" s="98"/>
      <c r="B177" s="99"/>
      <c r="C177" s="100" t="str">
        <f>IFERROR(VLOOKUP(Tabela36[[#This Row],[Produto]],produtos,3,0),"")</f>
        <v/>
      </c>
      <c r="D177" s="101" t="str">
        <f>IFERROR(Tabela36[[#This Row],[preço unitário]]*Tabela36[[#This Row],[Qtd]],"")</f>
        <v/>
      </c>
      <c r="F177" s="98"/>
      <c r="G177" s="98"/>
      <c r="H177" s="100" t="str">
        <f>IFERROR(VLOOKUP(Tabela37[[#This Row],[Produto]],produtos,5,0),"")</f>
        <v/>
      </c>
      <c r="I177" s="101" t="str">
        <f>IFERROR(Tabela37[[#This Row],[preço unitário]]*Tabela37[[#This Row],[Qtd]],"")</f>
        <v/>
      </c>
      <c r="M177" s="90"/>
    </row>
    <row r="178" spans="1:13" x14ac:dyDescent="0.3">
      <c r="A178" s="98"/>
      <c r="B178" s="99"/>
      <c r="C178" s="100" t="str">
        <f>IFERROR(VLOOKUP(Tabela36[[#This Row],[Produto]],produtos,3,0),"")</f>
        <v/>
      </c>
      <c r="D178" s="101" t="str">
        <f>IFERROR(Tabela36[[#This Row],[preço unitário]]*Tabela36[[#This Row],[Qtd]],"")</f>
        <v/>
      </c>
      <c r="F178" s="98"/>
      <c r="G178" s="98"/>
      <c r="H178" s="100" t="str">
        <f>IFERROR(VLOOKUP(Tabela37[[#This Row],[Produto]],produtos,5,0),"")</f>
        <v/>
      </c>
      <c r="I178" s="101" t="str">
        <f>IFERROR(Tabela37[[#This Row],[preço unitário]]*Tabela37[[#This Row],[Qtd]],"")</f>
        <v/>
      </c>
      <c r="M178" s="90"/>
    </row>
    <row r="179" spans="1:13" x14ac:dyDescent="0.3">
      <c r="A179" s="98"/>
      <c r="B179" s="99"/>
      <c r="C179" s="100" t="str">
        <f>IFERROR(VLOOKUP(Tabela36[[#This Row],[Produto]],produtos,3,0),"")</f>
        <v/>
      </c>
      <c r="D179" s="101" t="str">
        <f>IFERROR(Tabela36[[#This Row],[preço unitário]]*Tabela36[[#This Row],[Qtd]],"")</f>
        <v/>
      </c>
      <c r="F179" s="98"/>
      <c r="G179" s="98"/>
      <c r="H179" s="100" t="str">
        <f>IFERROR(VLOOKUP(Tabela37[[#This Row],[Produto]],produtos,5,0),"")</f>
        <v/>
      </c>
      <c r="I179" s="101" t="str">
        <f>IFERROR(Tabela37[[#This Row],[preço unitário]]*Tabela37[[#This Row],[Qtd]],"")</f>
        <v/>
      </c>
      <c r="M179" s="90"/>
    </row>
    <row r="180" spans="1:13" x14ac:dyDescent="0.3">
      <c r="A180" s="98"/>
      <c r="B180" s="99"/>
      <c r="C180" s="100" t="str">
        <f>IFERROR(VLOOKUP(Tabela36[[#This Row],[Produto]],produtos,3,0),"")</f>
        <v/>
      </c>
      <c r="D180" s="101" t="str">
        <f>IFERROR(Tabela36[[#This Row],[preço unitário]]*Tabela36[[#This Row],[Qtd]],"")</f>
        <v/>
      </c>
      <c r="F180" s="98"/>
      <c r="G180" s="98"/>
      <c r="H180" s="100" t="str">
        <f>IFERROR(VLOOKUP(Tabela37[[#This Row],[Produto]],produtos,5,0),"")</f>
        <v/>
      </c>
      <c r="I180" s="101" t="str">
        <f>IFERROR(Tabela37[[#This Row],[preço unitário]]*Tabela37[[#This Row],[Qtd]],"")</f>
        <v/>
      </c>
      <c r="M180" s="90"/>
    </row>
    <row r="181" spans="1:13" x14ac:dyDescent="0.3">
      <c r="A181" s="98"/>
      <c r="B181" s="99"/>
      <c r="C181" s="100" t="str">
        <f>IFERROR(VLOOKUP(Tabela36[[#This Row],[Produto]],produtos,3,0),"")</f>
        <v/>
      </c>
      <c r="D181" s="101" t="str">
        <f>IFERROR(Tabela36[[#This Row],[preço unitário]]*Tabela36[[#This Row],[Qtd]],"")</f>
        <v/>
      </c>
      <c r="F181" s="98"/>
      <c r="G181" s="98"/>
      <c r="H181" s="100" t="str">
        <f>IFERROR(VLOOKUP(Tabela37[[#This Row],[Produto]],produtos,5,0),"")</f>
        <v/>
      </c>
      <c r="I181" s="101" t="str">
        <f>IFERROR(Tabela37[[#This Row],[preço unitário]]*Tabela37[[#This Row],[Qtd]],"")</f>
        <v/>
      </c>
      <c r="M181" s="90"/>
    </row>
    <row r="182" spans="1:13" x14ac:dyDescent="0.3">
      <c r="A182" s="98"/>
      <c r="B182" s="99"/>
      <c r="C182" s="100" t="str">
        <f>IFERROR(VLOOKUP(Tabela36[[#This Row],[Produto]],produtos,3,0),"")</f>
        <v/>
      </c>
      <c r="D182" s="101" t="str">
        <f>IFERROR(Tabela36[[#This Row],[preço unitário]]*Tabela36[[#This Row],[Qtd]],"")</f>
        <v/>
      </c>
      <c r="F182" s="98"/>
      <c r="G182" s="98"/>
      <c r="H182" s="100" t="str">
        <f>IFERROR(VLOOKUP(Tabela37[[#This Row],[Produto]],produtos,5,0),"")</f>
        <v/>
      </c>
      <c r="I182" s="101" t="str">
        <f>IFERROR(Tabela37[[#This Row],[preço unitário]]*Tabela37[[#This Row],[Qtd]],"")</f>
        <v/>
      </c>
      <c r="M182" s="90"/>
    </row>
    <row r="183" spans="1:13" x14ac:dyDescent="0.3">
      <c r="A183" s="98"/>
      <c r="B183" s="99"/>
      <c r="C183" s="100" t="str">
        <f>IFERROR(VLOOKUP(Tabela36[[#This Row],[Produto]],produtos,3,0),"")</f>
        <v/>
      </c>
      <c r="D183" s="101" t="str">
        <f>IFERROR(Tabela36[[#This Row],[preço unitário]]*Tabela36[[#This Row],[Qtd]],"")</f>
        <v/>
      </c>
      <c r="F183" s="98"/>
      <c r="G183" s="98"/>
      <c r="H183" s="100" t="str">
        <f>IFERROR(VLOOKUP(Tabela37[[#This Row],[Produto]],produtos,5,0),"")</f>
        <v/>
      </c>
      <c r="I183" s="101" t="str">
        <f>IFERROR(Tabela37[[#This Row],[preço unitário]]*Tabela37[[#This Row],[Qtd]],"")</f>
        <v/>
      </c>
      <c r="M183" s="90"/>
    </row>
    <row r="184" spans="1:13" x14ac:dyDescent="0.3">
      <c r="A184" s="98"/>
      <c r="B184" s="99"/>
      <c r="C184" s="100" t="str">
        <f>IFERROR(VLOOKUP(Tabela36[[#This Row],[Produto]],produtos,3,0),"")</f>
        <v/>
      </c>
      <c r="D184" s="101" t="str">
        <f>IFERROR(Tabela36[[#This Row],[preço unitário]]*Tabela36[[#This Row],[Qtd]],"")</f>
        <v/>
      </c>
      <c r="F184" s="98"/>
      <c r="G184" s="98"/>
      <c r="H184" s="100" t="str">
        <f>IFERROR(VLOOKUP(Tabela37[[#This Row],[Produto]],produtos,5,0),"")</f>
        <v/>
      </c>
      <c r="I184" s="101" t="str">
        <f>IFERROR(Tabela37[[#This Row],[preço unitário]]*Tabela37[[#This Row],[Qtd]],"")</f>
        <v/>
      </c>
      <c r="M184" s="90"/>
    </row>
    <row r="185" spans="1:13" x14ac:dyDescent="0.3">
      <c r="A185" s="98"/>
      <c r="B185" s="99"/>
      <c r="C185" s="100" t="str">
        <f>IFERROR(VLOOKUP(Tabela36[[#This Row],[Produto]],produtos,3,0),"")</f>
        <v/>
      </c>
      <c r="D185" s="101" t="str">
        <f>IFERROR(Tabela36[[#This Row],[preço unitário]]*Tabela36[[#This Row],[Qtd]],"")</f>
        <v/>
      </c>
      <c r="F185" s="98"/>
      <c r="G185" s="98"/>
      <c r="H185" s="100" t="str">
        <f>IFERROR(VLOOKUP(Tabela37[[#This Row],[Produto]],produtos,5,0),"")</f>
        <v/>
      </c>
      <c r="I185" s="101" t="str">
        <f>IFERROR(Tabela37[[#This Row],[preço unitário]]*Tabela37[[#This Row],[Qtd]],"")</f>
        <v/>
      </c>
      <c r="M185" s="90"/>
    </row>
    <row r="186" spans="1:13" x14ac:dyDescent="0.3">
      <c r="A186" s="98"/>
      <c r="B186" s="99"/>
      <c r="C186" s="100" t="str">
        <f>IFERROR(VLOOKUP(Tabela36[[#This Row],[Produto]],produtos,3,0),"")</f>
        <v/>
      </c>
      <c r="D186" s="101" t="str">
        <f>IFERROR(Tabela36[[#This Row],[preço unitário]]*Tabela36[[#This Row],[Qtd]],"")</f>
        <v/>
      </c>
      <c r="F186" s="98"/>
      <c r="G186" s="98"/>
      <c r="H186" s="100" t="str">
        <f>IFERROR(VLOOKUP(Tabela37[[#This Row],[Produto]],produtos,5,0),"")</f>
        <v/>
      </c>
      <c r="I186" s="101" t="str">
        <f>IFERROR(Tabela37[[#This Row],[preço unitário]]*Tabela37[[#This Row],[Qtd]],"")</f>
        <v/>
      </c>
      <c r="M186" s="90"/>
    </row>
    <row r="187" spans="1:13" x14ac:dyDescent="0.3">
      <c r="A187" s="98"/>
      <c r="B187" s="99"/>
      <c r="C187" s="100" t="str">
        <f>IFERROR(VLOOKUP(Tabela36[[#This Row],[Produto]],produtos,3,0),"")</f>
        <v/>
      </c>
      <c r="D187" s="101" t="str">
        <f>IFERROR(Tabela36[[#This Row],[preço unitário]]*Tabela36[[#This Row],[Qtd]],"")</f>
        <v/>
      </c>
      <c r="F187" s="98"/>
      <c r="G187" s="98"/>
      <c r="H187" s="100" t="str">
        <f>IFERROR(VLOOKUP(Tabela37[[#This Row],[Produto]],produtos,5,0),"")</f>
        <v/>
      </c>
      <c r="I187" s="101" t="str">
        <f>IFERROR(Tabela37[[#This Row],[preço unitário]]*Tabela37[[#This Row],[Qtd]],"")</f>
        <v/>
      </c>
      <c r="M187" s="90"/>
    </row>
    <row r="188" spans="1:13" x14ac:dyDescent="0.3">
      <c r="A188" s="98"/>
      <c r="B188" s="99"/>
      <c r="C188" s="100" t="str">
        <f>IFERROR(VLOOKUP(Tabela36[[#This Row],[Produto]],produtos,3,0),"")</f>
        <v/>
      </c>
      <c r="D188" s="101" t="str">
        <f>IFERROR(Tabela36[[#This Row],[preço unitário]]*Tabela36[[#This Row],[Qtd]],"")</f>
        <v/>
      </c>
      <c r="F188" s="98"/>
      <c r="G188" s="98"/>
      <c r="H188" s="100" t="str">
        <f>IFERROR(VLOOKUP(Tabela37[[#This Row],[Produto]],produtos,5,0),"")</f>
        <v/>
      </c>
      <c r="I188" s="101" t="str">
        <f>IFERROR(Tabela37[[#This Row],[preço unitário]]*Tabela37[[#This Row],[Qtd]],"")</f>
        <v/>
      </c>
      <c r="M188" s="90"/>
    </row>
    <row r="189" spans="1:13" x14ac:dyDescent="0.3">
      <c r="A189" s="98"/>
      <c r="B189" s="99"/>
      <c r="C189" s="100" t="str">
        <f>IFERROR(VLOOKUP(Tabela36[[#This Row],[Produto]],produtos,3,0),"")</f>
        <v/>
      </c>
      <c r="D189" s="101" t="str">
        <f>IFERROR(Tabela36[[#This Row],[preço unitário]]*Tabela36[[#This Row],[Qtd]],"")</f>
        <v/>
      </c>
      <c r="F189" s="98"/>
      <c r="G189" s="98"/>
      <c r="H189" s="100" t="str">
        <f>IFERROR(VLOOKUP(Tabela37[[#This Row],[Produto]],produtos,5,0),"")</f>
        <v/>
      </c>
      <c r="I189" s="101" t="str">
        <f>IFERROR(Tabela37[[#This Row],[preço unitário]]*Tabela37[[#This Row],[Qtd]],"")</f>
        <v/>
      </c>
      <c r="M189" s="90"/>
    </row>
    <row r="190" spans="1:13" x14ac:dyDescent="0.3">
      <c r="A190" s="98"/>
      <c r="B190" s="99"/>
      <c r="C190" s="100" t="str">
        <f>IFERROR(VLOOKUP(Tabela36[[#This Row],[Produto]],produtos,3,0),"")</f>
        <v/>
      </c>
      <c r="D190" s="101" t="str">
        <f>IFERROR(Tabela36[[#This Row],[preço unitário]]*Tabela36[[#This Row],[Qtd]],"")</f>
        <v/>
      </c>
      <c r="F190" s="98"/>
      <c r="G190" s="98"/>
      <c r="H190" s="100" t="str">
        <f>IFERROR(VLOOKUP(Tabela37[[#This Row],[Produto]],produtos,5,0),"")</f>
        <v/>
      </c>
      <c r="I190" s="101" t="str">
        <f>IFERROR(Tabela37[[#This Row],[preço unitário]]*Tabela37[[#This Row],[Qtd]],"")</f>
        <v/>
      </c>
      <c r="M190" s="90"/>
    </row>
    <row r="191" spans="1:13" x14ac:dyDescent="0.3">
      <c r="A191" s="98"/>
      <c r="B191" s="99"/>
      <c r="C191" s="100" t="str">
        <f>IFERROR(VLOOKUP(Tabela36[[#This Row],[Produto]],produtos,3,0),"")</f>
        <v/>
      </c>
      <c r="D191" s="101" t="str">
        <f>IFERROR(Tabela36[[#This Row],[preço unitário]]*Tabela36[[#This Row],[Qtd]],"")</f>
        <v/>
      </c>
      <c r="F191" s="98"/>
      <c r="G191" s="98"/>
      <c r="H191" s="100" t="str">
        <f>IFERROR(VLOOKUP(Tabela37[[#This Row],[Produto]],produtos,5,0),"")</f>
        <v/>
      </c>
      <c r="I191" s="101" t="str">
        <f>IFERROR(Tabela37[[#This Row],[preço unitário]]*Tabela37[[#This Row],[Qtd]],"")</f>
        <v/>
      </c>
      <c r="M191" s="90"/>
    </row>
    <row r="192" spans="1:13" x14ac:dyDescent="0.3">
      <c r="A192" s="98"/>
      <c r="B192" s="99"/>
      <c r="C192" s="100" t="str">
        <f>IFERROR(VLOOKUP(Tabela36[[#This Row],[Produto]],produtos,3,0),"")</f>
        <v/>
      </c>
      <c r="D192" s="101" t="str">
        <f>IFERROR(Tabela36[[#This Row],[preço unitário]]*Tabela36[[#This Row],[Qtd]],"")</f>
        <v/>
      </c>
      <c r="F192" s="98"/>
      <c r="G192" s="98"/>
      <c r="H192" s="100" t="str">
        <f>IFERROR(VLOOKUP(Tabela37[[#This Row],[Produto]],produtos,5,0),"")</f>
        <v/>
      </c>
      <c r="I192" s="101" t="str">
        <f>IFERROR(Tabela37[[#This Row],[preço unitário]]*Tabela37[[#This Row],[Qtd]],"")</f>
        <v/>
      </c>
      <c r="M192" s="90"/>
    </row>
    <row r="193" spans="1:13" x14ac:dyDescent="0.3">
      <c r="A193" s="98"/>
      <c r="B193" s="99"/>
      <c r="C193" s="100" t="str">
        <f>IFERROR(VLOOKUP(Tabela36[[#This Row],[Produto]],produtos,3,0),"")</f>
        <v/>
      </c>
      <c r="D193" s="101" t="str">
        <f>IFERROR(Tabela36[[#This Row],[preço unitário]]*Tabela36[[#This Row],[Qtd]],"")</f>
        <v/>
      </c>
      <c r="F193" s="98"/>
      <c r="G193" s="98"/>
      <c r="H193" s="100" t="str">
        <f>IFERROR(VLOOKUP(Tabela37[[#This Row],[Produto]],produtos,5,0),"")</f>
        <v/>
      </c>
      <c r="I193" s="101" t="str">
        <f>IFERROR(Tabela37[[#This Row],[preço unitário]]*Tabela37[[#This Row],[Qtd]],"")</f>
        <v/>
      </c>
      <c r="M193" s="90"/>
    </row>
    <row r="194" spans="1:13" x14ac:dyDescent="0.3">
      <c r="A194" s="98"/>
      <c r="B194" s="99"/>
      <c r="C194" s="100" t="str">
        <f>IFERROR(VLOOKUP(Tabela36[[#This Row],[Produto]],produtos,3,0),"")</f>
        <v/>
      </c>
      <c r="D194" s="101" t="str">
        <f>IFERROR(Tabela36[[#This Row],[preço unitário]]*Tabela36[[#This Row],[Qtd]],"")</f>
        <v/>
      </c>
      <c r="F194" s="98"/>
      <c r="G194" s="98"/>
      <c r="H194" s="100" t="str">
        <f>IFERROR(VLOOKUP(Tabela37[[#This Row],[Produto]],produtos,5,0),"")</f>
        <v/>
      </c>
      <c r="I194" s="101" t="str">
        <f>IFERROR(Tabela37[[#This Row],[preço unitário]]*Tabela37[[#This Row],[Qtd]],"")</f>
        <v/>
      </c>
      <c r="M194" s="90"/>
    </row>
    <row r="195" spans="1:13" x14ac:dyDescent="0.3">
      <c r="A195" s="98"/>
      <c r="B195" s="99"/>
      <c r="C195" s="100" t="str">
        <f>IFERROR(VLOOKUP(Tabela36[[#This Row],[Produto]],produtos,3,0),"")</f>
        <v/>
      </c>
      <c r="D195" s="101" t="str">
        <f>IFERROR(Tabela36[[#This Row],[preço unitário]]*Tabela36[[#This Row],[Qtd]],"")</f>
        <v/>
      </c>
      <c r="F195" s="98"/>
      <c r="G195" s="98"/>
      <c r="H195" s="100" t="str">
        <f>IFERROR(VLOOKUP(Tabela37[[#This Row],[Produto]],produtos,5,0),"")</f>
        <v/>
      </c>
      <c r="I195" s="101" t="str">
        <f>IFERROR(Tabela37[[#This Row],[preço unitário]]*Tabela37[[#This Row],[Qtd]],"")</f>
        <v/>
      </c>
      <c r="M195" s="90"/>
    </row>
    <row r="196" spans="1:13" x14ac:dyDescent="0.3">
      <c r="A196" s="98"/>
      <c r="B196" s="99"/>
      <c r="C196" s="100" t="str">
        <f>IFERROR(VLOOKUP(Tabela36[[#This Row],[Produto]],produtos,3,0),"")</f>
        <v/>
      </c>
      <c r="D196" s="101" t="str">
        <f>IFERROR(Tabela36[[#This Row],[preço unitário]]*Tabela36[[#This Row],[Qtd]],"")</f>
        <v/>
      </c>
      <c r="F196" s="98"/>
      <c r="G196" s="98"/>
      <c r="H196" s="100" t="str">
        <f>IFERROR(VLOOKUP(Tabela37[[#This Row],[Produto]],produtos,5,0),"")</f>
        <v/>
      </c>
      <c r="I196" s="101" t="str">
        <f>IFERROR(Tabela37[[#This Row],[preço unitário]]*Tabela37[[#This Row],[Qtd]],"")</f>
        <v/>
      </c>
      <c r="M196" s="90"/>
    </row>
    <row r="197" spans="1:13" x14ac:dyDescent="0.3">
      <c r="A197" s="98"/>
      <c r="B197" s="99"/>
      <c r="C197" s="100" t="str">
        <f>IFERROR(VLOOKUP(Tabela36[[#This Row],[Produto]],produtos,3,0),"")</f>
        <v/>
      </c>
      <c r="D197" s="101" t="str">
        <f>IFERROR(Tabela36[[#This Row],[preço unitário]]*Tabela36[[#This Row],[Qtd]],"")</f>
        <v/>
      </c>
      <c r="F197" s="98"/>
      <c r="G197" s="98"/>
      <c r="H197" s="100" t="str">
        <f>IFERROR(VLOOKUP(Tabela37[[#This Row],[Produto]],produtos,5,0),"")</f>
        <v/>
      </c>
      <c r="I197" s="101" t="str">
        <f>IFERROR(Tabela37[[#This Row],[preço unitário]]*Tabela37[[#This Row],[Qtd]],"")</f>
        <v/>
      </c>
      <c r="M197" s="90"/>
    </row>
    <row r="198" spans="1:13" x14ac:dyDescent="0.3">
      <c r="A198" s="98"/>
      <c r="B198" s="99"/>
      <c r="C198" s="100" t="str">
        <f>IFERROR(VLOOKUP(Tabela36[[#This Row],[Produto]],produtos,3,0),"")</f>
        <v/>
      </c>
      <c r="D198" s="101" t="str">
        <f>IFERROR(Tabela36[[#This Row],[preço unitário]]*Tabela36[[#This Row],[Qtd]],"")</f>
        <v/>
      </c>
      <c r="F198" s="98"/>
      <c r="G198" s="98"/>
      <c r="H198" s="100" t="str">
        <f>IFERROR(VLOOKUP(Tabela37[[#This Row],[Produto]],produtos,5,0),"")</f>
        <v/>
      </c>
      <c r="I198" s="101" t="str">
        <f>IFERROR(Tabela37[[#This Row],[preço unitário]]*Tabela37[[#This Row],[Qtd]],"")</f>
        <v/>
      </c>
      <c r="M198" s="90"/>
    </row>
    <row r="199" spans="1:13" x14ac:dyDescent="0.3">
      <c r="A199" s="98"/>
      <c r="B199" s="99"/>
      <c r="C199" s="100" t="str">
        <f>IFERROR(VLOOKUP(Tabela36[[#This Row],[Produto]],produtos,3,0),"")</f>
        <v/>
      </c>
      <c r="D199" s="101" t="str">
        <f>IFERROR(Tabela36[[#This Row],[preço unitário]]*Tabela36[[#This Row],[Qtd]],"")</f>
        <v/>
      </c>
      <c r="F199" s="98"/>
      <c r="G199" s="98"/>
      <c r="H199" s="100" t="str">
        <f>IFERROR(VLOOKUP(Tabela37[[#This Row],[Produto]],produtos,5,0),"")</f>
        <v/>
      </c>
      <c r="I199" s="101" t="str">
        <f>IFERROR(Tabela37[[#This Row],[preço unitário]]*Tabela37[[#This Row],[Qtd]],"")</f>
        <v/>
      </c>
      <c r="M199" s="90"/>
    </row>
    <row r="200" spans="1:13" x14ac:dyDescent="0.3">
      <c r="A200" s="98"/>
      <c r="B200" s="99"/>
      <c r="C200" s="100" t="str">
        <f>IFERROR(VLOOKUP(Tabela36[[#This Row],[Produto]],produtos,3,0),"")</f>
        <v/>
      </c>
      <c r="D200" s="101" t="str">
        <f>IFERROR(Tabela36[[#This Row],[preço unitário]]*Tabela36[[#This Row],[Qtd]],"")</f>
        <v/>
      </c>
      <c r="F200" s="98"/>
      <c r="G200" s="98"/>
      <c r="H200" s="100" t="str">
        <f>IFERROR(VLOOKUP(Tabela37[[#This Row],[Produto]],produtos,5,0),"")</f>
        <v/>
      </c>
      <c r="I200" s="101" t="str">
        <f>IFERROR(Tabela37[[#This Row],[preço unitário]]*Tabela37[[#This Row],[Qtd]],"")</f>
        <v/>
      </c>
      <c r="M200" s="90"/>
    </row>
    <row r="201" spans="1:13" x14ac:dyDescent="0.3">
      <c r="A201" s="98"/>
      <c r="B201" s="99"/>
      <c r="C201" s="100" t="str">
        <f>IFERROR(VLOOKUP(Tabela36[[#This Row],[Produto]],produtos,3,0),"")</f>
        <v/>
      </c>
      <c r="D201" s="101" t="str">
        <f>IFERROR(Tabela36[[#This Row],[preço unitário]]*Tabela36[[#This Row],[Qtd]],"")</f>
        <v/>
      </c>
      <c r="F201" s="98"/>
      <c r="G201" s="98"/>
      <c r="H201" s="100" t="str">
        <f>IFERROR(VLOOKUP(Tabela37[[#This Row],[Produto]],produtos,5,0),"")</f>
        <v/>
      </c>
      <c r="I201" s="101" t="str">
        <f>IFERROR(Tabela37[[#This Row],[preço unitário]]*Tabela37[[#This Row],[Qtd]],"")</f>
        <v/>
      </c>
      <c r="M201" s="90"/>
    </row>
    <row r="202" spans="1:13" x14ac:dyDescent="0.3">
      <c r="A202" s="98"/>
      <c r="B202" s="99"/>
      <c r="C202" s="100" t="str">
        <f>IFERROR(VLOOKUP(Tabela36[[#This Row],[Produto]],produtos,3,0),"")</f>
        <v/>
      </c>
      <c r="D202" s="101" t="str">
        <f>IFERROR(Tabela36[[#This Row],[preço unitário]]*Tabela36[[#This Row],[Qtd]],"")</f>
        <v/>
      </c>
      <c r="F202" s="98"/>
      <c r="G202" s="98"/>
      <c r="H202" s="100" t="str">
        <f>IFERROR(VLOOKUP(Tabela37[[#This Row],[Produto]],produtos,5,0),"")</f>
        <v/>
      </c>
      <c r="I202" s="101" t="str">
        <f>IFERROR(Tabela37[[#This Row],[preço unitário]]*Tabela37[[#This Row],[Qtd]],"")</f>
        <v/>
      </c>
      <c r="M202" s="90"/>
    </row>
    <row r="203" spans="1:13" x14ac:dyDescent="0.3">
      <c r="A203" s="98"/>
      <c r="B203" s="99"/>
      <c r="C203" s="100" t="str">
        <f>IFERROR(VLOOKUP(Tabela36[[#This Row],[Produto]],produtos,3,0),"")</f>
        <v/>
      </c>
      <c r="D203" s="101" t="str">
        <f>IFERROR(Tabela36[[#This Row],[preço unitário]]*Tabela36[[#This Row],[Qtd]],"")</f>
        <v/>
      </c>
      <c r="F203" s="98"/>
      <c r="G203" s="98"/>
      <c r="H203" s="100" t="str">
        <f>IFERROR(VLOOKUP(Tabela37[[#This Row],[Produto]],produtos,5,0),"")</f>
        <v/>
      </c>
      <c r="I203" s="101" t="str">
        <f>IFERROR(Tabela37[[#This Row],[preço unitário]]*Tabela37[[#This Row],[Qtd]],"")</f>
        <v/>
      </c>
      <c r="M203" s="90"/>
    </row>
    <row r="204" spans="1:13" x14ac:dyDescent="0.3">
      <c r="A204" s="98"/>
      <c r="B204" s="99"/>
      <c r="C204" s="100" t="str">
        <f>IFERROR(VLOOKUP(Tabela36[[#This Row],[Produto]],produtos,3,0),"")</f>
        <v/>
      </c>
      <c r="D204" s="101" t="str">
        <f>IFERROR(Tabela36[[#This Row],[preço unitário]]*Tabela36[[#This Row],[Qtd]],"")</f>
        <v/>
      </c>
      <c r="F204" s="98"/>
      <c r="G204" s="98"/>
      <c r="H204" s="100" t="str">
        <f>IFERROR(VLOOKUP(Tabela37[[#This Row],[Produto]],produtos,5,0),"")</f>
        <v/>
      </c>
      <c r="I204" s="101" t="str">
        <f>IFERROR(Tabela37[[#This Row],[preço unitário]]*Tabela37[[#This Row],[Qtd]],"")</f>
        <v/>
      </c>
      <c r="M204" s="90"/>
    </row>
    <row r="205" spans="1:13" x14ac:dyDescent="0.3">
      <c r="A205" s="98"/>
      <c r="B205" s="99"/>
      <c r="C205" s="100" t="str">
        <f>IFERROR(VLOOKUP(Tabela36[[#This Row],[Produto]],produtos,3,0),"")</f>
        <v/>
      </c>
      <c r="D205" s="101" t="str">
        <f>IFERROR(Tabela36[[#This Row],[preço unitário]]*Tabela36[[#This Row],[Qtd]],"")</f>
        <v/>
      </c>
      <c r="F205" s="98"/>
      <c r="G205" s="98"/>
      <c r="H205" s="100" t="str">
        <f>IFERROR(VLOOKUP(Tabela37[[#This Row],[Produto]],produtos,5,0),"")</f>
        <v/>
      </c>
      <c r="I205" s="101" t="str">
        <f>IFERROR(Tabela37[[#This Row],[preço unitário]]*Tabela37[[#This Row],[Qtd]],"")</f>
        <v/>
      </c>
      <c r="M205" s="90"/>
    </row>
    <row r="206" spans="1:13" x14ac:dyDescent="0.3">
      <c r="A206" s="98"/>
      <c r="B206" s="99"/>
      <c r="C206" s="100" t="str">
        <f>IFERROR(VLOOKUP(Tabela36[[#This Row],[Produto]],produtos,3,0),"")</f>
        <v/>
      </c>
      <c r="D206" s="101" t="str">
        <f>IFERROR(Tabela36[[#This Row],[preço unitário]]*Tabela36[[#This Row],[Qtd]],"")</f>
        <v/>
      </c>
      <c r="F206" s="98"/>
      <c r="G206" s="98"/>
      <c r="H206" s="100" t="str">
        <f>IFERROR(VLOOKUP(Tabela37[[#This Row],[Produto]],produtos,5,0),"")</f>
        <v/>
      </c>
      <c r="I206" s="101" t="str">
        <f>IFERROR(Tabela37[[#This Row],[preço unitário]]*Tabela37[[#This Row],[Qtd]],"")</f>
        <v/>
      </c>
      <c r="M206" s="90"/>
    </row>
    <row r="207" spans="1:13" x14ac:dyDescent="0.3">
      <c r="A207" s="98"/>
      <c r="B207" s="99"/>
      <c r="C207" s="100" t="str">
        <f>IFERROR(VLOOKUP(Tabela36[[#This Row],[Produto]],produtos,3,0),"")</f>
        <v/>
      </c>
      <c r="D207" s="101" t="str">
        <f>IFERROR(Tabela36[[#This Row],[preço unitário]]*Tabela36[[#This Row],[Qtd]],"")</f>
        <v/>
      </c>
      <c r="F207" s="98"/>
      <c r="G207" s="98"/>
      <c r="H207" s="100" t="str">
        <f>IFERROR(VLOOKUP(Tabela37[[#This Row],[Produto]],produtos,5,0),"")</f>
        <v/>
      </c>
      <c r="I207" s="101" t="str">
        <f>IFERROR(Tabela37[[#This Row],[preço unitário]]*Tabela37[[#This Row],[Qtd]],"")</f>
        <v/>
      </c>
      <c r="M207" s="90"/>
    </row>
    <row r="208" spans="1:13" x14ac:dyDescent="0.3">
      <c r="A208" s="98"/>
      <c r="B208" s="99"/>
      <c r="C208" s="100" t="str">
        <f>IFERROR(VLOOKUP(Tabela36[[#This Row],[Produto]],produtos,3,0),"")</f>
        <v/>
      </c>
      <c r="D208" s="101" t="str">
        <f>IFERROR(Tabela36[[#This Row],[preço unitário]]*Tabela36[[#This Row],[Qtd]],"")</f>
        <v/>
      </c>
      <c r="F208" s="98"/>
      <c r="G208" s="98"/>
      <c r="H208" s="100" t="str">
        <f>IFERROR(VLOOKUP(Tabela37[[#This Row],[Produto]],produtos,5,0),"")</f>
        <v/>
      </c>
      <c r="I208" s="101" t="str">
        <f>IFERROR(Tabela37[[#This Row],[preço unitário]]*Tabela37[[#This Row],[Qtd]],"")</f>
        <v/>
      </c>
      <c r="M208" s="90"/>
    </row>
    <row r="209" spans="1:13" x14ac:dyDescent="0.3">
      <c r="A209" s="98"/>
      <c r="B209" s="99"/>
      <c r="C209" s="100" t="str">
        <f>IFERROR(VLOOKUP(Tabela36[[#This Row],[Produto]],produtos,3,0),"")</f>
        <v/>
      </c>
      <c r="D209" s="101" t="str">
        <f>IFERROR(Tabela36[[#This Row],[preço unitário]]*Tabela36[[#This Row],[Qtd]],"")</f>
        <v/>
      </c>
      <c r="F209" s="98"/>
      <c r="G209" s="98"/>
      <c r="H209" s="100" t="str">
        <f>IFERROR(VLOOKUP(Tabela37[[#This Row],[Produto]],produtos,5,0),"")</f>
        <v/>
      </c>
      <c r="I209" s="101" t="str">
        <f>IFERROR(Tabela37[[#This Row],[preço unitário]]*Tabela37[[#This Row],[Qtd]],"")</f>
        <v/>
      </c>
      <c r="M209" s="90"/>
    </row>
    <row r="210" spans="1:13" x14ac:dyDescent="0.3">
      <c r="A210" s="98"/>
      <c r="B210" s="99"/>
      <c r="C210" s="100" t="str">
        <f>IFERROR(VLOOKUP(Tabela36[[#This Row],[Produto]],produtos,3,0),"")</f>
        <v/>
      </c>
      <c r="D210" s="101" t="str">
        <f>IFERROR(Tabela36[[#This Row],[preço unitário]]*Tabela36[[#This Row],[Qtd]],"")</f>
        <v/>
      </c>
      <c r="F210" s="98"/>
      <c r="G210" s="98"/>
      <c r="H210" s="100" t="str">
        <f>IFERROR(VLOOKUP(Tabela37[[#This Row],[Produto]],produtos,5,0),"")</f>
        <v/>
      </c>
      <c r="I210" s="101" t="str">
        <f>IFERROR(Tabela37[[#This Row],[preço unitário]]*Tabela37[[#This Row],[Qtd]],"")</f>
        <v/>
      </c>
      <c r="M210" s="90"/>
    </row>
    <row r="211" spans="1:13" x14ac:dyDescent="0.3">
      <c r="A211" s="98"/>
      <c r="B211" s="99"/>
      <c r="C211" s="100" t="str">
        <f>IFERROR(VLOOKUP(Tabela36[[#This Row],[Produto]],produtos,3,0),"")</f>
        <v/>
      </c>
      <c r="D211" s="101" t="str">
        <f>IFERROR(Tabela36[[#This Row],[preço unitário]]*Tabela36[[#This Row],[Qtd]],"")</f>
        <v/>
      </c>
      <c r="F211" s="98"/>
      <c r="G211" s="98"/>
      <c r="H211" s="100" t="str">
        <f>IFERROR(VLOOKUP(Tabela37[[#This Row],[Produto]],produtos,5,0),"")</f>
        <v/>
      </c>
      <c r="I211" s="101" t="str">
        <f>IFERROR(Tabela37[[#This Row],[preço unitário]]*Tabela37[[#This Row],[Qtd]],"")</f>
        <v/>
      </c>
      <c r="M211" s="90"/>
    </row>
    <row r="212" spans="1:13" x14ac:dyDescent="0.3">
      <c r="A212" s="98"/>
      <c r="B212" s="99"/>
      <c r="C212" s="100" t="str">
        <f>IFERROR(VLOOKUP(Tabela36[[#This Row],[Produto]],produtos,3,0),"")</f>
        <v/>
      </c>
      <c r="D212" s="101" t="str">
        <f>IFERROR(Tabela36[[#This Row],[preço unitário]]*Tabela36[[#This Row],[Qtd]],"")</f>
        <v/>
      </c>
      <c r="F212" s="98"/>
      <c r="G212" s="98"/>
      <c r="H212" s="100" t="str">
        <f>IFERROR(VLOOKUP(Tabela37[[#This Row],[Produto]],produtos,5,0),"")</f>
        <v/>
      </c>
      <c r="I212" s="101" t="str">
        <f>IFERROR(Tabela37[[#This Row],[preço unitário]]*Tabela37[[#This Row],[Qtd]],"")</f>
        <v/>
      </c>
      <c r="M212" s="90"/>
    </row>
    <row r="213" spans="1:13" x14ac:dyDescent="0.3">
      <c r="A213" s="98"/>
      <c r="B213" s="99"/>
      <c r="C213" s="100" t="str">
        <f>IFERROR(VLOOKUP(Tabela36[[#This Row],[Produto]],produtos,3,0),"")</f>
        <v/>
      </c>
      <c r="D213" s="101" t="str">
        <f>IFERROR(Tabela36[[#This Row],[preço unitário]]*Tabela36[[#This Row],[Qtd]],"")</f>
        <v/>
      </c>
      <c r="F213" s="98"/>
      <c r="G213" s="98"/>
      <c r="H213" s="100" t="str">
        <f>IFERROR(VLOOKUP(Tabela37[[#This Row],[Produto]],produtos,5,0),"")</f>
        <v/>
      </c>
      <c r="I213" s="101" t="str">
        <f>IFERROR(Tabela37[[#This Row],[preço unitário]]*Tabela37[[#This Row],[Qtd]],"")</f>
        <v/>
      </c>
      <c r="M213" s="90"/>
    </row>
    <row r="214" spans="1:13" x14ac:dyDescent="0.3">
      <c r="A214" s="98"/>
      <c r="B214" s="99"/>
      <c r="C214" s="100" t="str">
        <f>IFERROR(VLOOKUP(Tabela36[[#This Row],[Produto]],produtos,3,0),"")</f>
        <v/>
      </c>
      <c r="D214" s="101" t="str">
        <f>IFERROR(Tabela36[[#This Row],[preço unitário]]*Tabela36[[#This Row],[Qtd]],"")</f>
        <v/>
      </c>
      <c r="F214" s="98"/>
      <c r="G214" s="98"/>
      <c r="H214" s="100" t="str">
        <f>IFERROR(VLOOKUP(Tabela37[[#This Row],[Produto]],produtos,5,0),"")</f>
        <v/>
      </c>
      <c r="I214" s="101" t="str">
        <f>IFERROR(Tabela37[[#This Row],[preço unitário]]*Tabela37[[#This Row],[Qtd]],"")</f>
        <v/>
      </c>
      <c r="M214" s="90"/>
    </row>
    <row r="215" spans="1:13" x14ac:dyDescent="0.3">
      <c r="A215" s="98"/>
      <c r="B215" s="99"/>
      <c r="C215" s="100" t="str">
        <f>IFERROR(VLOOKUP(Tabela36[[#This Row],[Produto]],produtos,3,0),"")</f>
        <v/>
      </c>
      <c r="D215" s="101" t="str">
        <f>IFERROR(Tabela36[[#This Row],[preço unitário]]*Tabela36[[#This Row],[Qtd]],"")</f>
        <v/>
      </c>
      <c r="F215" s="98"/>
      <c r="G215" s="98"/>
      <c r="H215" s="100" t="str">
        <f>IFERROR(VLOOKUP(Tabela37[[#This Row],[Produto]],produtos,5,0),"")</f>
        <v/>
      </c>
      <c r="I215" s="101" t="str">
        <f>IFERROR(Tabela37[[#This Row],[preço unitário]]*Tabela37[[#This Row],[Qtd]],"")</f>
        <v/>
      </c>
      <c r="M215" s="90"/>
    </row>
    <row r="216" spans="1:13" x14ac:dyDescent="0.3">
      <c r="A216" s="98"/>
      <c r="B216" s="99"/>
      <c r="C216" s="100" t="str">
        <f>IFERROR(VLOOKUP(Tabela36[[#This Row],[Produto]],produtos,3,0),"")</f>
        <v/>
      </c>
      <c r="D216" s="101" t="str">
        <f>IFERROR(Tabela36[[#This Row],[preço unitário]]*Tabela36[[#This Row],[Qtd]],"")</f>
        <v/>
      </c>
      <c r="F216" s="98"/>
      <c r="G216" s="98"/>
      <c r="H216" s="100" t="str">
        <f>IFERROR(VLOOKUP(Tabela37[[#This Row],[Produto]],produtos,5,0),"")</f>
        <v/>
      </c>
      <c r="I216" s="101" t="str">
        <f>IFERROR(Tabela37[[#This Row],[preço unitário]]*Tabela37[[#This Row],[Qtd]],"")</f>
        <v/>
      </c>
      <c r="M216" s="90"/>
    </row>
    <row r="217" spans="1:13" x14ac:dyDescent="0.3">
      <c r="A217" s="98"/>
      <c r="B217" s="99"/>
      <c r="C217" s="100" t="str">
        <f>IFERROR(VLOOKUP(Tabela36[[#This Row],[Produto]],produtos,3,0),"")</f>
        <v/>
      </c>
      <c r="D217" s="101" t="str">
        <f>IFERROR(Tabela36[[#This Row],[preço unitário]]*Tabela36[[#This Row],[Qtd]],"")</f>
        <v/>
      </c>
      <c r="F217" s="98"/>
      <c r="G217" s="98"/>
      <c r="H217" s="100" t="str">
        <f>IFERROR(VLOOKUP(Tabela37[[#This Row],[Produto]],produtos,5,0),"")</f>
        <v/>
      </c>
      <c r="I217" s="101" t="str">
        <f>IFERROR(Tabela37[[#This Row],[preço unitário]]*Tabela37[[#This Row],[Qtd]],"")</f>
        <v/>
      </c>
      <c r="M217" s="90"/>
    </row>
    <row r="218" spans="1:13" x14ac:dyDescent="0.3">
      <c r="A218" s="98"/>
      <c r="B218" s="99"/>
      <c r="C218" s="100" t="str">
        <f>IFERROR(VLOOKUP(Tabela36[[#This Row],[Produto]],produtos,3,0),"")</f>
        <v/>
      </c>
      <c r="D218" s="101" t="str">
        <f>IFERROR(Tabela36[[#This Row],[preço unitário]]*Tabela36[[#This Row],[Qtd]],"")</f>
        <v/>
      </c>
      <c r="F218" s="98"/>
      <c r="G218" s="98"/>
      <c r="H218" s="100" t="str">
        <f>IFERROR(VLOOKUP(Tabela37[[#This Row],[Produto]],produtos,5,0),"")</f>
        <v/>
      </c>
      <c r="I218" s="101" t="str">
        <f>IFERROR(Tabela37[[#This Row],[preço unitário]]*Tabela37[[#This Row],[Qtd]],"")</f>
        <v/>
      </c>
      <c r="M218" s="90"/>
    </row>
    <row r="219" spans="1:13" x14ac:dyDescent="0.3">
      <c r="A219" s="98"/>
      <c r="B219" s="99"/>
      <c r="C219" s="100" t="str">
        <f>IFERROR(VLOOKUP(Tabela36[[#This Row],[Produto]],produtos,3,0),"")</f>
        <v/>
      </c>
      <c r="D219" s="101" t="str">
        <f>IFERROR(Tabela36[[#This Row],[preço unitário]]*Tabela36[[#This Row],[Qtd]],"")</f>
        <v/>
      </c>
      <c r="F219" s="98"/>
      <c r="G219" s="98"/>
      <c r="H219" s="100" t="str">
        <f>IFERROR(VLOOKUP(Tabela37[[#This Row],[Produto]],produtos,5,0),"")</f>
        <v/>
      </c>
      <c r="I219" s="101" t="str">
        <f>IFERROR(Tabela37[[#This Row],[preço unitário]]*Tabela37[[#This Row],[Qtd]],"")</f>
        <v/>
      </c>
      <c r="M219" s="90"/>
    </row>
    <row r="220" spans="1:13" x14ac:dyDescent="0.3">
      <c r="A220" s="98"/>
      <c r="B220" s="99"/>
      <c r="C220" s="100" t="str">
        <f>IFERROR(VLOOKUP(Tabela36[[#This Row],[Produto]],produtos,3,0),"")</f>
        <v/>
      </c>
      <c r="D220" s="101" t="str">
        <f>IFERROR(Tabela36[[#This Row],[preço unitário]]*Tabela36[[#This Row],[Qtd]],"")</f>
        <v/>
      </c>
      <c r="F220" s="98"/>
      <c r="G220" s="98"/>
      <c r="H220" s="100" t="str">
        <f>IFERROR(VLOOKUP(Tabela37[[#This Row],[Produto]],produtos,5,0),"")</f>
        <v/>
      </c>
      <c r="I220" s="101" t="str">
        <f>IFERROR(Tabela37[[#This Row],[preço unitário]]*Tabela37[[#This Row],[Qtd]],"")</f>
        <v/>
      </c>
      <c r="M220" s="90"/>
    </row>
    <row r="221" spans="1:13" x14ac:dyDescent="0.3">
      <c r="A221" s="98"/>
      <c r="B221" s="99"/>
      <c r="C221" s="100" t="str">
        <f>IFERROR(VLOOKUP(Tabela36[[#This Row],[Produto]],produtos,3,0),"")</f>
        <v/>
      </c>
      <c r="D221" s="101" t="str">
        <f>IFERROR(Tabela36[[#This Row],[preço unitário]]*Tabela36[[#This Row],[Qtd]],"")</f>
        <v/>
      </c>
      <c r="F221" s="98"/>
      <c r="G221" s="98"/>
      <c r="H221" s="100" t="str">
        <f>IFERROR(VLOOKUP(Tabela37[[#This Row],[Produto]],produtos,5,0),"")</f>
        <v/>
      </c>
      <c r="I221" s="101" t="str">
        <f>IFERROR(Tabela37[[#This Row],[preço unitário]]*Tabela37[[#This Row],[Qtd]],"")</f>
        <v/>
      </c>
      <c r="M221" s="90"/>
    </row>
    <row r="222" spans="1:13" x14ac:dyDescent="0.3">
      <c r="A222" s="98"/>
      <c r="B222" s="99"/>
      <c r="C222" s="100" t="str">
        <f>IFERROR(VLOOKUP(Tabela36[[#This Row],[Produto]],produtos,3,0),"")</f>
        <v/>
      </c>
      <c r="D222" s="101" t="str">
        <f>IFERROR(Tabela36[[#This Row],[preço unitário]]*Tabela36[[#This Row],[Qtd]],"")</f>
        <v/>
      </c>
      <c r="F222" s="98"/>
      <c r="G222" s="98"/>
      <c r="H222" s="100" t="str">
        <f>IFERROR(VLOOKUP(Tabela37[[#This Row],[Produto]],produtos,5,0),"")</f>
        <v/>
      </c>
      <c r="I222" s="101" t="str">
        <f>IFERROR(Tabela37[[#This Row],[preço unitário]]*Tabela37[[#This Row],[Qtd]],"")</f>
        <v/>
      </c>
      <c r="M222" s="90"/>
    </row>
    <row r="223" spans="1:13" x14ac:dyDescent="0.3">
      <c r="A223" s="98"/>
      <c r="B223" s="99"/>
      <c r="C223" s="100" t="str">
        <f>IFERROR(VLOOKUP(Tabela36[[#This Row],[Produto]],produtos,3,0),"")</f>
        <v/>
      </c>
      <c r="D223" s="101" t="str">
        <f>IFERROR(Tabela36[[#This Row],[preço unitário]]*Tabela36[[#This Row],[Qtd]],"")</f>
        <v/>
      </c>
      <c r="F223" s="98"/>
      <c r="G223" s="98"/>
      <c r="H223" s="100" t="str">
        <f>IFERROR(VLOOKUP(Tabela37[[#This Row],[Produto]],produtos,5,0),"")</f>
        <v/>
      </c>
      <c r="I223" s="101" t="str">
        <f>IFERROR(Tabela37[[#This Row],[preço unitário]]*Tabela37[[#This Row],[Qtd]],"")</f>
        <v/>
      </c>
      <c r="M223" s="90"/>
    </row>
    <row r="224" spans="1:13" x14ac:dyDescent="0.3">
      <c r="A224" s="98"/>
      <c r="B224" s="99"/>
      <c r="C224" s="100" t="str">
        <f>IFERROR(VLOOKUP(Tabela36[[#This Row],[Produto]],produtos,3,0),"")</f>
        <v/>
      </c>
      <c r="D224" s="101" t="str">
        <f>IFERROR(Tabela36[[#This Row],[preço unitário]]*Tabela36[[#This Row],[Qtd]],"")</f>
        <v/>
      </c>
      <c r="F224" s="98"/>
      <c r="G224" s="98"/>
      <c r="H224" s="100" t="str">
        <f>IFERROR(VLOOKUP(Tabela37[[#This Row],[Produto]],produtos,5,0),"")</f>
        <v/>
      </c>
      <c r="I224" s="101" t="str">
        <f>IFERROR(Tabela37[[#This Row],[preço unitário]]*Tabela37[[#This Row],[Qtd]],"")</f>
        <v/>
      </c>
      <c r="M224" s="90"/>
    </row>
    <row r="225" spans="1:13" x14ac:dyDescent="0.3">
      <c r="A225" s="98"/>
      <c r="B225" s="99"/>
      <c r="C225" s="100" t="str">
        <f>IFERROR(VLOOKUP(Tabela36[[#This Row],[Produto]],produtos,3,0),"")</f>
        <v/>
      </c>
      <c r="D225" s="101" t="str">
        <f>IFERROR(Tabela36[[#This Row],[preço unitário]]*Tabela36[[#This Row],[Qtd]],"")</f>
        <v/>
      </c>
      <c r="F225" s="98"/>
      <c r="G225" s="98"/>
      <c r="H225" s="100" t="str">
        <f>IFERROR(VLOOKUP(Tabela37[[#This Row],[Produto]],produtos,5,0),"")</f>
        <v/>
      </c>
      <c r="I225" s="101" t="str">
        <f>IFERROR(Tabela37[[#This Row],[preço unitário]]*Tabela37[[#This Row],[Qtd]],"")</f>
        <v/>
      </c>
      <c r="M225" s="90"/>
    </row>
    <row r="226" spans="1:13" x14ac:dyDescent="0.3">
      <c r="A226" s="98"/>
      <c r="B226" s="99"/>
      <c r="C226" s="100" t="str">
        <f>IFERROR(VLOOKUP(Tabela36[[#This Row],[Produto]],produtos,3,0),"")</f>
        <v/>
      </c>
      <c r="D226" s="101" t="str">
        <f>IFERROR(Tabela36[[#This Row],[preço unitário]]*Tabela36[[#This Row],[Qtd]],"")</f>
        <v/>
      </c>
      <c r="F226" s="98"/>
      <c r="G226" s="98"/>
      <c r="H226" s="100" t="str">
        <f>IFERROR(VLOOKUP(Tabela37[[#This Row],[Produto]],produtos,5,0),"")</f>
        <v/>
      </c>
      <c r="I226" s="101" t="str">
        <f>IFERROR(Tabela37[[#This Row],[preço unitário]]*Tabela37[[#This Row],[Qtd]],"")</f>
        <v/>
      </c>
      <c r="M226" s="90"/>
    </row>
    <row r="227" spans="1:13" x14ac:dyDescent="0.3">
      <c r="A227" s="98"/>
      <c r="B227" s="99"/>
      <c r="C227" s="100" t="str">
        <f>IFERROR(VLOOKUP(Tabela36[[#This Row],[Produto]],produtos,3,0),"")</f>
        <v/>
      </c>
      <c r="D227" s="101" t="str">
        <f>IFERROR(Tabela36[[#This Row],[preço unitário]]*Tabela36[[#This Row],[Qtd]],"")</f>
        <v/>
      </c>
      <c r="F227" s="98"/>
      <c r="G227" s="98"/>
      <c r="H227" s="100" t="str">
        <f>IFERROR(VLOOKUP(Tabela37[[#This Row],[Produto]],produtos,5,0),"")</f>
        <v/>
      </c>
      <c r="I227" s="101" t="str">
        <f>IFERROR(Tabela37[[#This Row],[preço unitário]]*Tabela37[[#This Row],[Qtd]],"")</f>
        <v/>
      </c>
      <c r="M227" s="90"/>
    </row>
    <row r="228" spans="1:13" x14ac:dyDescent="0.3">
      <c r="A228" s="98"/>
      <c r="B228" s="99"/>
      <c r="C228" s="100" t="str">
        <f>IFERROR(VLOOKUP(Tabela36[[#This Row],[Produto]],produtos,3,0),"")</f>
        <v/>
      </c>
      <c r="D228" s="101" t="str">
        <f>IFERROR(Tabela36[[#This Row],[preço unitário]]*Tabela36[[#This Row],[Qtd]],"")</f>
        <v/>
      </c>
      <c r="F228" s="98"/>
      <c r="G228" s="98"/>
      <c r="H228" s="100" t="str">
        <f>IFERROR(VLOOKUP(Tabela37[[#This Row],[Produto]],produtos,5,0),"")</f>
        <v/>
      </c>
      <c r="I228" s="101" t="str">
        <f>IFERROR(Tabela37[[#This Row],[preço unitário]]*Tabela37[[#This Row],[Qtd]],"")</f>
        <v/>
      </c>
      <c r="M228" s="90"/>
    </row>
    <row r="229" spans="1:13" x14ac:dyDescent="0.3">
      <c r="A229" s="98"/>
      <c r="B229" s="99"/>
      <c r="C229" s="100" t="str">
        <f>IFERROR(VLOOKUP(Tabela36[[#This Row],[Produto]],produtos,3,0),"")</f>
        <v/>
      </c>
      <c r="D229" s="101" t="str">
        <f>IFERROR(Tabela36[[#This Row],[preço unitário]]*Tabela36[[#This Row],[Qtd]],"")</f>
        <v/>
      </c>
      <c r="F229" s="98"/>
      <c r="G229" s="98"/>
      <c r="H229" s="100" t="str">
        <f>IFERROR(VLOOKUP(Tabela37[[#This Row],[Produto]],produtos,5,0),"")</f>
        <v/>
      </c>
      <c r="I229" s="101" t="str">
        <f>IFERROR(Tabela37[[#This Row],[preço unitário]]*Tabela37[[#This Row],[Qtd]],"")</f>
        <v/>
      </c>
      <c r="M229" s="90"/>
    </row>
    <row r="230" spans="1:13" x14ac:dyDescent="0.3">
      <c r="A230" s="98"/>
      <c r="B230" s="99"/>
      <c r="C230" s="100" t="str">
        <f>IFERROR(VLOOKUP(Tabela36[[#This Row],[Produto]],produtos,3,0),"")</f>
        <v/>
      </c>
      <c r="D230" s="101" t="str">
        <f>IFERROR(Tabela36[[#This Row],[preço unitário]]*Tabela36[[#This Row],[Qtd]],"")</f>
        <v/>
      </c>
      <c r="F230" s="98"/>
      <c r="G230" s="98"/>
      <c r="H230" s="100" t="str">
        <f>IFERROR(VLOOKUP(Tabela37[[#This Row],[Produto]],produtos,5,0),"")</f>
        <v/>
      </c>
      <c r="I230" s="101" t="str">
        <f>IFERROR(Tabela37[[#This Row],[preço unitário]]*Tabela37[[#This Row],[Qtd]],"")</f>
        <v/>
      </c>
      <c r="M230" s="90"/>
    </row>
    <row r="231" spans="1:13" x14ac:dyDescent="0.3">
      <c r="A231" s="98"/>
      <c r="B231" s="99"/>
      <c r="C231" s="100" t="str">
        <f>IFERROR(VLOOKUP(Tabela36[[#This Row],[Produto]],produtos,3,0),"")</f>
        <v/>
      </c>
      <c r="D231" s="101" t="str">
        <f>IFERROR(Tabela36[[#This Row],[preço unitário]]*Tabela36[[#This Row],[Qtd]],"")</f>
        <v/>
      </c>
      <c r="F231" s="98"/>
      <c r="G231" s="98"/>
      <c r="H231" s="100" t="str">
        <f>IFERROR(VLOOKUP(Tabela37[[#This Row],[Produto]],produtos,5,0),"")</f>
        <v/>
      </c>
      <c r="I231" s="101" t="str">
        <f>IFERROR(Tabela37[[#This Row],[preço unitário]]*Tabela37[[#This Row],[Qtd]],"")</f>
        <v/>
      </c>
      <c r="M231" s="90"/>
    </row>
    <row r="232" spans="1:13" x14ac:dyDescent="0.3">
      <c r="A232" s="98"/>
      <c r="B232" s="99"/>
      <c r="C232" s="100" t="str">
        <f>IFERROR(VLOOKUP(Tabela36[[#This Row],[Produto]],produtos,3,0),"")</f>
        <v/>
      </c>
      <c r="D232" s="101" t="str">
        <f>IFERROR(Tabela36[[#This Row],[preço unitário]]*Tabela36[[#This Row],[Qtd]],"")</f>
        <v/>
      </c>
      <c r="F232" s="98"/>
      <c r="G232" s="98"/>
      <c r="H232" s="100" t="str">
        <f>IFERROR(VLOOKUP(Tabela37[[#This Row],[Produto]],produtos,5,0),"")</f>
        <v/>
      </c>
      <c r="I232" s="101" t="str">
        <f>IFERROR(Tabela37[[#This Row],[preço unitário]]*Tabela37[[#This Row],[Qtd]],"")</f>
        <v/>
      </c>
      <c r="M232" s="90"/>
    </row>
    <row r="233" spans="1:13" x14ac:dyDescent="0.3">
      <c r="A233" s="98"/>
      <c r="B233" s="99"/>
      <c r="C233" s="100" t="str">
        <f>IFERROR(VLOOKUP(Tabela36[[#This Row],[Produto]],produtos,3,0),"")</f>
        <v/>
      </c>
      <c r="D233" s="101" t="str">
        <f>IFERROR(Tabela36[[#This Row],[preço unitário]]*Tabela36[[#This Row],[Qtd]],"")</f>
        <v/>
      </c>
      <c r="F233" s="98"/>
      <c r="G233" s="98"/>
      <c r="H233" s="100" t="str">
        <f>IFERROR(VLOOKUP(Tabela37[[#This Row],[Produto]],produtos,5,0),"")</f>
        <v/>
      </c>
      <c r="I233" s="101" t="str">
        <f>IFERROR(Tabela37[[#This Row],[preço unitário]]*Tabela37[[#This Row],[Qtd]],"")</f>
        <v/>
      </c>
      <c r="M233" s="90"/>
    </row>
    <row r="234" spans="1:13" x14ac:dyDescent="0.3">
      <c r="A234" s="98"/>
      <c r="B234" s="99"/>
      <c r="C234" s="100" t="str">
        <f>IFERROR(VLOOKUP(Tabela36[[#This Row],[Produto]],produtos,3,0),"")</f>
        <v/>
      </c>
      <c r="D234" s="101" t="str">
        <f>IFERROR(Tabela36[[#This Row],[preço unitário]]*Tabela36[[#This Row],[Qtd]],"")</f>
        <v/>
      </c>
      <c r="F234" s="98"/>
      <c r="G234" s="98"/>
      <c r="H234" s="100" t="str">
        <f>IFERROR(VLOOKUP(Tabela37[[#This Row],[Produto]],produtos,5,0),"")</f>
        <v/>
      </c>
      <c r="I234" s="101" t="str">
        <f>IFERROR(Tabela37[[#This Row],[preço unitário]]*Tabela37[[#This Row],[Qtd]],"")</f>
        <v/>
      </c>
      <c r="M234" s="90"/>
    </row>
    <row r="235" spans="1:13" x14ac:dyDescent="0.3">
      <c r="A235" s="98"/>
      <c r="B235" s="99"/>
      <c r="C235" s="100" t="str">
        <f>IFERROR(VLOOKUP(Tabela36[[#This Row],[Produto]],produtos,3,0),"")</f>
        <v/>
      </c>
      <c r="D235" s="101" t="str">
        <f>IFERROR(Tabela36[[#This Row],[preço unitário]]*Tabela36[[#This Row],[Qtd]],"")</f>
        <v/>
      </c>
      <c r="F235" s="98"/>
      <c r="G235" s="98"/>
      <c r="H235" s="100" t="str">
        <f>IFERROR(VLOOKUP(Tabela37[[#This Row],[Produto]],produtos,5,0),"")</f>
        <v/>
      </c>
      <c r="I235" s="101" t="str">
        <f>IFERROR(Tabela37[[#This Row],[preço unitário]]*Tabela37[[#This Row],[Qtd]],"")</f>
        <v/>
      </c>
      <c r="M235" s="90"/>
    </row>
    <row r="236" spans="1:13" x14ac:dyDescent="0.3">
      <c r="A236" s="98"/>
      <c r="B236" s="99"/>
      <c r="C236" s="100" t="str">
        <f>IFERROR(VLOOKUP(Tabela36[[#This Row],[Produto]],produtos,3,0),"")</f>
        <v/>
      </c>
      <c r="D236" s="101" t="str">
        <f>IFERROR(Tabela36[[#This Row],[preço unitário]]*Tabela36[[#This Row],[Qtd]],"")</f>
        <v/>
      </c>
      <c r="F236" s="98"/>
      <c r="G236" s="98"/>
      <c r="H236" s="100" t="str">
        <f>IFERROR(VLOOKUP(Tabela37[[#This Row],[Produto]],produtos,5,0),"")</f>
        <v/>
      </c>
      <c r="I236" s="101" t="str">
        <f>IFERROR(Tabela37[[#This Row],[preço unitário]]*Tabela37[[#This Row],[Qtd]],"")</f>
        <v/>
      </c>
      <c r="M236" s="90"/>
    </row>
    <row r="237" spans="1:13" x14ac:dyDescent="0.3">
      <c r="A237" s="98"/>
      <c r="B237" s="99"/>
      <c r="C237" s="100" t="str">
        <f>IFERROR(VLOOKUP(Tabela36[[#This Row],[Produto]],produtos,3,0),"")</f>
        <v/>
      </c>
      <c r="D237" s="101" t="str">
        <f>IFERROR(Tabela36[[#This Row],[preço unitário]]*Tabela36[[#This Row],[Qtd]],"")</f>
        <v/>
      </c>
      <c r="F237" s="98"/>
      <c r="G237" s="98"/>
      <c r="H237" s="100" t="str">
        <f>IFERROR(VLOOKUP(Tabela37[[#This Row],[Produto]],produtos,5,0),"")</f>
        <v/>
      </c>
      <c r="I237" s="101" t="str">
        <f>IFERROR(Tabela37[[#This Row],[preço unitário]]*Tabela37[[#This Row],[Qtd]],"")</f>
        <v/>
      </c>
      <c r="M237" s="90"/>
    </row>
    <row r="238" spans="1:13" x14ac:dyDescent="0.3">
      <c r="A238" s="98"/>
      <c r="B238" s="99"/>
      <c r="C238" s="100" t="str">
        <f>IFERROR(VLOOKUP(Tabela36[[#This Row],[Produto]],produtos,3,0),"")</f>
        <v/>
      </c>
      <c r="D238" s="101" t="str">
        <f>IFERROR(Tabela36[[#This Row],[preço unitário]]*Tabela36[[#This Row],[Qtd]],"")</f>
        <v/>
      </c>
      <c r="F238" s="98"/>
      <c r="G238" s="98"/>
      <c r="H238" s="100" t="str">
        <f>IFERROR(VLOOKUP(Tabela37[[#This Row],[Produto]],produtos,5,0),"")</f>
        <v/>
      </c>
      <c r="I238" s="101" t="str">
        <f>IFERROR(Tabela37[[#This Row],[preço unitário]]*Tabela37[[#This Row],[Qtd]],"")</f>
        <v/>
      </c>
      <c r="M238" s="90"/>
    </row>
    <row r="239" spans="1:13" x14ac:dyDescent="0.3">
      <c r="A239" s="98"/>
      <c r="B239" s="99"/>
      <c r="C239" s="100" t="str">
        <f>IFERROR(VLOOKUP(Tabela36[[#This Row],[Produto]],produtos,3,0),"")</f>
        <v/>
      </c>
      <c r="D239" s="101" t="str">
        <f>IFERROR(Tabela36[[#This Row],[preço unitário]]*Tabela36[[#This Row],[Qtd]],"")</f>
        <v/>
      </c>
      <c r="F239" s="98"/>
      <c r="G239" s="98"/>
      <c r="H239" s="100" t="str">
        <f>IFERROR(VLOOKUP(Tabela37[[#This Row],[Produto]],produtos,5,0),"")</f>
        <v/>
      </c>
      <c r="I239" s="101" t="str">
        <f>IFERROR(Tabela37[[#This Row],[preço unitário]]*Tabela37[[#This Row],[Qtd]],"")</f>
        <v/>
      </c>
      <c r="M239" s="90"/>
    </row>
    <row r="240" spans="1:13" x14ac:dyDescent="0.3">
      <c r="A240" s="98"/>
      <c r="B240" s="99"/>
      <c r="C240" s="100" t="str">
        <f>IFERROR(VLOOKUP(Tabela36[[#This Row],[Produto]],produtos,3,0),"")</f>
        <v/>
      </c>
      <c r="D240" s="101" t="str">
        <f>IFERROR(Tabela36[[#This Row],[preço unitário]]*Tabela36[[#This Row],[Qtd]],"")</f>
        <v/>
      </c>
      <c r="F240" s="98"/>
      <c r="G240" s="98"/>
      <c r="H240" s="100" t="str">
        <f>IFERROR(VLOOKUP(Tabela37[[#This Row],[Produto]],produtos,5,0),"")</f>
        <v/>
      </c>
      <c r="I240" s="101" t="str">
        <f>IFERROR(Tabela37[[#This Row],[preço unitário]]*Tabela37[[#This Row],[Qtd]],"")</f>
        <v/>
      </c>
      <c r="M240" s="90"/>
    </row>
    <row r="241" spans="1:13" x14ac:dyDescent="0.3">
      <c r="A241" s="98"/>
      <c r="B241" s="99"/>
      <c r="C241" s="100" t="str">
        <f>IFERROR(VLOOKUP(Tabela36[[#This Row],[Produto]],produtos,3,0),"")</f>
        <v/>
      </c>
      <c r="D241" s="101" t="str">
        <f>IFERROR(Tabela36[[#This Row],[preço unitário]]*Tabela36[[#This Row],[Qtd]],"")</f>
        <v/>
      </c>
      <c r="F241" s="98"/>
      <c r="G241" s="98"/>
      <c r="H241" s="100" t="str">
        <f>IFERROR(VLOOKUP(Tabela37[[#This Row],[Produto]],produtos,5,0),"")</f>
        <v/>
      </c>
      <c r="I241" s="101" t="str">
        <f>IFERROR(Tabela37[[#This Row],[preço unitário]]*Tabela37[[#This Row],[Qtd]],"")</f>
        <v/>
      </c>
      <c r="M241" s="90"/>
    </row>
    <row r="242" spans="1:13" x14ac:dyDescent="0.3">
      <c r="A242" s="98"/>
      <c r="B242" s="99"/>
      <c r="C242" s="100" t="str">
        <f>IFERROR(VLOOKUP(Tabela36[[#This Row],[Produto]],produtos,3,0),"")</f>
        <v/>
      </c>
      <c r="D242" s="101" t="str">
        <f>IFERROR(Tabela36[[#This Row],[preço unitário]]*Tabela36[[#This Row],[Qtd]],"")</f>
        <v/>
      </c>
      <c r="F242" s="98"/>
      <c r="G242" s="98"/>
      <c r="H242" s="100" t="str">
        <f>IFERROR(VLOOKUP(Tabela37[[#This Row],[Produto]],produtos,5,0),"")</f>
        <v/>
      </c>
      <c r="I242" s="101" t="str">
        <f>IFERROR(Tabela37[[#This Row],[preço unitário]]*Tabela37[[#This Row],[Qtd]],"")</f>
        <v/>
      </c>
      <c r="M242" s="90"/>
    </row>
    <row r="243" spans="1:13" x14ac:dyDescent="0.3">
      <c r="A243" s="98"/>
      <c r="B243" s="99"/>
      <c r="C243" s="100" t="str">
        <f>IFERROR(VLOOKUP(Tabela36[[#This Row],[Produto]],produtos,3,0),"")</f>
        <v/>
      </c>
      <c r="D243" s="101" t="str">
        <f>IFERROR(Tabela36[[#This Row],[preço unitário]]*Tabela36[[#This Row],[Qtd]],"")</f>
        <v/>
      </c>
      <c r="F243" s="98"/>
      <c r="G243" s="98"/>
      <c r="H243" s="100" t="str">
        <f>IFERROR(VLOOKUP(Tabela37[[#This Row],[Produto]],produtos,5,0),"")</f>
        <v/>
      </c>
      <c r="I243" s="101" t="str">
        <f>IFERROR(Tabela37[[#This Row],[preço unitário]]*Tabela37[[#This Row],[Qtd]],"")</f>
        <v/>
      </c>
      <c r="M243" s="90"/>
    </row>
    <row r="244" spans="1:13" x14ac:dyDescent="0.3">
      <c r="A244" s="98"/>
      <c r="B244" s="99"/>
      <c r="C244" s="100" t="str">
        <f>IFERROR(VLOOKUP(Tabela36[[#This Row],[Produto]],produtos,3,0),"")</f>
        <v/>
      </c>
      <c r="D244" s="101" t="str">
        <f>IFERROR(Tabela36[[#This Row],[preço unitário]]*Tabela36[[#This Row],[Qtd]],"")</f>
        <v/>
      </c>
      <c r="F244" s="98"/>
      <c r="G244" s="98"/>
      <c r="H244" s="100" t="str">
        <f>IFERROR(VLOOKUP(Tabela37[[#This Row],[Produto]],produtos,5,0),"")</f>
        <v/>
      </c>
      <c r="I244" s="101" t="str">
        <f>IFERROR(Tabela37[[#This Row],[preço unitário]]*Tabela37[[#This Row],[Qtd]],"")</f>
        <v/>
      </c>
      <c r="M244" s="90"/>
    </row>
    <row r="245" spans="1:13" x14ac:dyDescent="0.3">
      <c r="A245" s="98"/>
      <c r="B245" s="99"/>
      <c r="C245" s="100" t="str">
        <f>IFERROR(VLOOKUP(Tabela36[[#This Row],[Produto]],produtos,3,0),"")</f>
        <v/>
      </c>
      <c r="D245" s="101" t="str">
        <f>IFERROR(Tabela36[[#This Row],[preço unitário]]*Tabela36[[#This Row],[Qtd]],"")</f>
        <v/>
      </c>
      <c r="F245" s="98"/>
      <c r="G245" s="98"/>
      <c r="H245" s="100" t="str">
        <f>IFERROR(VLOOKUP(Tabela37[[#This Row],[Produto]],produtos,5,0),"")</f>
        <v/>
      </c>
      <c r="I245" s="101" t="str">
        <f>IFERROR(Tabela37[[#This Row],[preço unitário]]*Tabela37[[#This Row],[Qtd]],"")</f>
        <v/>
      </c>
      <c r="M245" s="90"/>
    </row>
    <row r="246" spans="1:13" x14ac:dyDescent="0.3">
      <c r="A246" s="98"/>
      <c r="B246" s="99"/>
      <c r="C246" s="100" t="str">
        <f>IFERROR(VLOOKUP(Tabela36[[#This Row],[Produto]],produtos,3,0),"")</f>
        <v/>
      </c>
      <c r="D246" s="101" t="str">
        <f>IFERROR(Tabela36[[#This Row],[preço unitário]]*Tabela36[[#This Row],[Qtd]],"")</f>
        <v/>
      </c>
      <c r="F246" s="98"/>
      <c r="G246" s="98"/>
      <c r="H246" s="100" t="str">
        <f>IFERROR(VLOOKUP(Tabela37[[#This Row],[Produto]],produtos,5,0),"")</f>
        <v/>
      </c>
      <c r="I246" s="101" t="str">
        <f>IFERROR(Tabela37[[#This Row],[preço unitário]]*Tabela37[[#This Row],[Qtd]],"")</f>
        <v/>
      </c>
      <c r="M246" s="90"/>
    </row>
    <row r="247" spans="1:13" x14ac:dyDescent="0.3">
      <c r="A247" s="98"/>
      <c r="B247" s="99"/>
      <c r="C247" s="100" t="str">
        <f>IFERROR(VLOOKUP(Tabela36[[#This Row],[Produto]],produtos,3,0),"")</f>
        <v/>
      </c>
      <c r="D247" s="101" t="str">
        <f>IFERROR(Tabela36[[#This Row],[preço unitário]]*Tabela36[[#This Row],[Qtd]],"")</f>
        <v/>
      </c>
      <c r="F247" s="98"/>
      <c r="G247" s="98"/>
      <c r="H247" s="100" t="str">
        <f>IFERROR(VLOOKUP(Tabela37[[#This Row],[Produto]],produtos,5,0),"")</f>
        <v/>
      </c>
      <c r="I247" s="101" t="str">
        <f>IFERROR(Tabela37[[#This Row],[preço unitário]]*Tabela37[[#This Row],[Qtd]],"")</f>
        <v/>
      </c>
      <c r="M247" s="90"/>
    </row>
    <row r="248" spans="1:13" x14ac:dyDescent="0.3">
      <c r="A248" s="98"/>
      <c r="B248" s="99"/>
      <c r="C248" s="100" t="str">
        <f>IFERROR(VLOOKUP(Tabela36[[#This Row],[Produto]],produtos,3,0),"")</f>
        <v/>
      </c>
      <c r="D248" s="101" t="str">
        <f>IFERROR(Tabela36[[#This Row],[preço unitário]]*Tabela36[[#This Row],[Qtd]],"")</f>
        <v/>
      </c>
      <c r="F248" s="98"/>
      <c r="G248" s="98"/>
      <c r="H248" s="100" t="str">
        <f>IFERROR(VLOOKUP(Tabela37[[#This Row],[Produto]],produtos,5,0),"")</f>
        <v/>
      </c>
      <c r="I248" s="101" t="str">
        <f>IFERROR(Tabela37[[#This Row],[preço unitário]]*Tabela37[[#This Row],[Qtd]],"")</f>
        <v/>
      </c>
      <c r="M248" s="90"/>
    </row>
    <row r="249" spans="1:13" x14ac:dyDescent="0.3">
      <c r="A249" s="98"/>
      <c r="B249" s="99"/>
      <c r="C249" s="100" t="str">
        <f>IFERROR(VLOOKUP(Tabela36[[#This Row],[Produto]],produtos,3,0),"")</f>
        <v/>
      </c>
      <c r="D249" s="101" t="str">
        <f>IFERROR(Tabela36[[#This Row],[preço unitário]]*Tabela36[[#This Row],[Qtd]],"")</f>
        <v/>
      </c>
      <c r="F249" s="98"/>
      <c r="G249" s="98"/>
      <c r="H249" s="100" t="str">
        <f>IFERROR(VLOOKUP(Tabela37[[#This Row],[Produto]],produtos,5,0),"")</f>
        <v/>
      </c>
      <c r="I249" s="101" t="str">
        <f>IFERROR(Tabela37[[#This Row],[preço unitário]]*Tabela37[[#This Row],[Qtd]],"")</f>
        <v/>
      </c>
      <c r="M249" s="90"/>
    </row>
    <row r="250" spans="1:13" x14ac:dyDescent="0.3">
      <c r="A250" s="98"/>
      <c r="B250" s="99"/>
      <c r="C250" s="100" t="str">
        <f>IFERROR(VLOOKUP(Tabela36[[#This Row],[Produto]],produtos,3,0),"")</f>
        <v/>
      </c>
      <c r="D250" s="101" t="str">
        <f>IFERROR(Tabela36[[#This Row],[preço unitário]]*Tabela36[[#This Row],[Qtd]],"")</f>
        <v/>
      </c>
      <c r="F250" s="98"/>
      <c r="G250" s="98"/>
      <c r="H250" s="100" t="str">
        <f>IFERROR(VLOOKUP(Tabela37[[#This Row],[Produto]],produtos,5,0),"")</f>
        <v/>
      </c>
      <c r="I250" s="101" t="str">
        <f>IFERROR(Tabela37[[#This Row],[preço unitário]]*Tabela37[[#This Row],[Qtd]],"")</f>
        <v/>
      </c>
      <c r="M250" s="90"/>
    </row>
    <row r="251" spans="1:13" x14ac:dyDescent="0.3">
      <c r="A251" s="98"/>
      <c r="B251" s="99"/>
      <c r="C251" s="100" t="str">
        <f>IFERROR(VLOOKUP(Tabela36[[#This Row],[Produto]],produtos,3,0),"")</f>
        <v/>
      </c>
      <c r="D251" s="101" t="str">
        <f>IFERROR(Tabela36[[#This Row],[preço unitário]]*Tabela36[[#This Row],[Qtd]],"")</f>
        <v/>
      </c>
      <c r="F251" s="98"/>
      <c r="G251" s="98"/>
      <c r="H251" s="100" t="str">
        <f>IFERROR(VLOOKUP(Tabela37[[#This Row],[Produto]],produtos,5,0),"")</f>
        <v/>
      </c>
      <c r="I251" s="101" t="str">
        <f>IFERROR(Tabela37[[#This Row],[preço unitário]]*Tabela37[[#This Row],[Qtd]],"")</f>
        <v/>
      </c>
      <c r="M251" s="90"/>
    </row>
    <row r="252" spans="1:13" x14ac:dyDescent="0.3">
      <c r="A252" s="98"/>
      <c r="B252" s="99"/>
      <c r="C252" s="100" t="str">
        <f>IFERROR(VLOOKUP(Tabela36[[#This Row],[Produto]],produtos,3,0),"")</f>
        <v/>
      </c>
      <c r="D252" s="101" t="str">
        <f>IFERROR(Tabela36[[#This Row],[preço unitário]]*Tabela36[[#This Row],[Qtd]],"")</f>
        <v/>
      </c>
      <c r="F252" s="98"/>
      <c r="G252" s="98"/>
      <c r="H252" s="100" t="str">
        <f>IFERROR(VLOOKUP(Tabela37[[#This Row],[Produto]],produtos,5,0),"")</f>
        <v/>
      </c>
      <c r="I252" s="101" t="str">
        <f>IFERROR(Tabela37[[#This Row],[preço unitário]]*Tabela37[[#This Row],[Qtd]],"")</f>
        <v/>
      </c>
      <c r="M252" s="90"/>
    </row>
    <row r="253" spans="1:13" x14ac:dyDescent="0.3">
      <c r="A253" s="98"/>
      <c r="B253" s="99"/>
      <c r="C253" s="100" t="str">
        <f>IFERROR(VLOOKUP(Tabela36[[#This Row],[Produto]],produtos,3,0),"")</f>
        <v/>
      </c>
      <c r="D253" s="101" t="str">
        <f>IFERROR(Tabela36[[#This Row],[preço unitário]]*Tabela36[[#This Row],[Qtd]],"")</f>
        <v/>
      </c>
      <c r="F253" s="98"/>
      <c r="G253" s="98"/>
      <c r="H253" s="100" t="str">
        <f>IFERROR(VLOOKUP(Tabela37[[#This Row],[Produto]],produtos,5,0),"")</f>
        <v/>
      </c>
      <c r="I253" s="101" t="str">
        <f>IFERROR(Tabela37[[#This Row],[preço unitário]]*Tabela37[[#This Row],[Qtd]],"")</f>
        <v/>
      </c>
      <c r="M253" s="90"/>
    </row>
    <row r="254" spans="1:13" x14ac:dyDescent="0.3">
      <c r="A254" s="98"/>
      <c r="B254" s="99"/>
      <c r="C254" s="100" t="str">
        <f>IFERROR(VLOOKUP(Tabela36[[#This Row],[Produto]],produtos,3,0),"")</f>
        <v/>
      </c>
      <c r="D254" s="101" t="str">
        <f>IFERROR(Tabela36[[#This Row],[preço unitário]]*Tabela36[[#This Row],[Qtd]],"")</f>
        <v/>
      </c>
      <c r="F254" s="98"/>
      <c r="G254" s="98"/>
      <c r="H254" s="100" t="str">
        <f>IFERROR(VLOOKUP(Tabela37[[#This Row],[Produto]],produtos,5,0),"")</f>
        <v/>
      </c>
      <c r="I254" s="101" t="str">
        <f>IFERROR(Tabela37[[#This Row],[preço unitário]]*Tabela37[[#This Row],[Qtd]],"")</f>
        <v/>
      </c>
      <c r="M254" s="90"/>
    </row>
    <row r="255" spans="1:13" x14ac:dyDescent="0.3">
      <c r="A255" s="98"/>
      <c r="B255" s="99"/>
      <c r="C255" s="100" t="str">
        <f>IFERROR(VLOOKUP(Tabela36[[#This Row],[Produto]],produtos,3,0),"")</f>
        <v/>
      </c>
      <c r="D255" s="101" t="str">
        <f>IFERROR(Tabela36[[#This Row],[preço unitário]]*Tabela36[[#This Row],[Qtd]],"")</f>
        <v/>
      </c>
      <c r="F255" s="98"/>
      <c r="G255" s="98"/>
      <c r="H255" s="100" t="str">
        <f>IFERROR(VLOOKUP(Tabela37[[#This Row],[Produto]],produtos,5,0),"")</f>
        <v/>
      </c>
      <c r="I255" s="101" t="str">
        <f>IFERROR(Tabela37[[#This Row],[preço unitário]]*Tabela37[[#This Row],[Qtd]],"")</f>
        <v/>
      </c>
      <c r="M255" s="90"/>
    </row>
    <row r="256" spans="1:13" x14ac:dyDescent="0.3">
      <c r="A256" s="98"/>
      <c r="B256" s="99"/>
      <c r="C256" s="100" t="str">
        <f>IFERROR(VLOOKUP(Tabela36[[#This Row],[Produto]],produtos,3,0),"")</f>
        <v/>
      </c>
      <c r="D256" s="101" t="str">
        <f>IFERROR(Tabela36[[#This Row],[preço unitário]]*Tabela36[[#This Row],[Qtd]],"")</f>
        <v/>
      </c>
      <c r="F256" s="98"/>
      <c r="G256" s="98"/>
      <c r="H256" s="100" t="str">
        <f>IFERROR(VLOOKUP(Tabela37[[#This Row],[Produto]],produtos,5,0),"")</f>
        <v/>
      </c>
      <c r="I256" s="101" t="str">
        <f>IFERROR(Tabela37[[#This Row],[preço unitário]]*Tabela37[[#This Row],[Qtd]],"")</f>
        <v/>
      </c>
      <c r="M256" s="90"/>
    </row>
    <row r="257" spans="1:13" x14ac:dyDescent="0.3">
      <c r="A257" s="98"/>
      <c r="B257" s="99"/>
      <c r="C257" s="100" t="str">
        <f>IFERROR(VLOOKUP(Tabela36[[#This Row],[Produto]],produtos,3,0),"")</f>
        <v/>
      </c>
      <c r="D257" s="101" t="str">
        <f>IFERROR(Tabela36[[#This Row],[preço unitário]]*Tabela36[[#This Row],[Qtd]],"")</f>
        <v/>
      </c>
      <c r="F257" s="98"/>
      <c r="G257" s="98"/>
      <c r="H257" s="100" t="str">
        <f>IFERROR(VLOOKUP(Tabela37[[#This Row],[Produto]],produtos,5,0),"")</f>
        <v/>
      </c>
      <c r="I257" s="101" t="str">
        <f>IFERROR(Tabela37[[#This Row],[preço unitário]]*Tabela37[[#This Row],[Qtd]],"")</f>
        <v/>
      </c>
      <c r="M257" s="90"/>
    </row>
    <row r="258" spans="1:13" x14ac:dyDescent="0.3">
      <c r="A258" s="98"/>
      <c r="B258" s="99"/>
      <c r="C258" s="100" t="str">
        <f>IFERROR(VLOOKUP(Tabela36[[#This Row],[Produto]],produtos,3,0),"")</f>
        <v/>
      </c>
      <c r="D258" s="101" t="str">
        <f>IFERROR(Tabela36[[#This Row],[preço unitário]]*Tabela36[[#This Row],[Qtd]],"")</f>
        <v/>
      </c>
      <c r="F258" s="98"/>
      <c r="G258" s="98"/>
      <c r="H258" s="100" t="str">
        <f>IFERROR(VLOOKUP(Tabela37[[#This Row],[Produto]],produtos,5,0),"")</f>
        <v/>
      </c>
      <c r="I258" s="101" t="str">
        <f>IFERROR(Tabela37[[#This Row],[preço unitário]]*Tabela37[[#This Row],[Qtd]],"")</f>
        <v/>
      </c>
      <c r="M258" s="90"/>
    </row>
    <row r="259" spans="1:13" x14ac:dyDescent="0.3">
      <c r="A259" s="98"/>
      <c r="B259" s="99"/>
      <c r="C259" s="100" t="str">
        <f>IFERROR(VLOOKUP(Tabela36[[#This Row],[Produto]],produtos,3,0),"")</f>
        <v/>
      </c>
      <c r="D259" s="101" t="str">
        <f>IFERROR(Tabela36[[#This Row],[preço unitário]]*Tabela36[[#This Row],[Qtd]],"")</f>
        <v/>
      </c>
      <c r="F259" s="98"/>
      <c r="G259" s="98"/>
      <c r="H259" s="100" t="str">
        <f>IFERROR(VLOOKUP(Tabela37[[#This Row],[Produto]],produtos,5,0),"")</f>
        <v/>
      </c>
      <c r="I259" s="101" t="str">
        <f>IFERROR(Tabela37[[#This Row],[preço unitário]]*Tabela37[[#This Row],[Qtd]],"")</f>
        <v/>
      </c>
      <c r="M259" s="90"/>
    </row>
    <row r="260" spans="1:13" x14ac:dyDescent="0.3">
      <c r="A260" s="98"/>
      <c r="B260" s="99"/>
      <c r="C260" s="100" t="str">
        <f>IFERROR(VLOOKUP(Tabela36[[#This Row],[Produto]],produtos,3,0),"")</f>
        <v/>
      </c>
      <c r="D260" s="101" t="str">
        <f>IFERROR(Tabela36[[#This Row],[preço unitário]]*Tabela36[[#This Row],[Qtd]],"")</f>
        <v/>
      </c>
      <c r="F260" s="98"/>
      <c r="G260" s="98"/>
      <c r="H260" s="100" t="str">
        <f>IFERROR(VLOOKUP(Tabela37[[#This Row],[Produto]],produtos,5,0),"")</f>
        <v/>
      </c>
      <c r="I260" s="101" t="str">
        <f>IFERROR(Tabela37[[#This Row],[preço unitário]]*Tabela37[[#This Row],[Qtd]],"")</f>
        <v/>
      </c>
      <c r="M260" s="90"/>
    </row>
    <row r="261" spans="1:13" x14ac:dyDescent="0.3">
      <c r="A261" s="98"/>
      <c r="B261" s="99"/>
      <c r="C261" s="100" t="str">
        <f>IFERROR(VLOOKUP(Tabela36[[#This Row],[Produto]],produtos,3,0),"")</f>
        <v/>
      </c>
      <c r="D261" s="101" t="str">
        <f>IFERROR(Tabela36[[#This Row],[preço unitário]]*Tabela36[[#This Row],[Qtd]],"")</f>
        <v/>
      </c>
      <c r="F261" s="98"/>
      <c r="G261" s="98"/>
      <c r="H261" s="100" t="str">
        <f>IFERROR(VLOOKUP(Tabela37[[#This Row],[Produto]],produtos,5,0),"")</f>
        <v/>
      </c>
      <c r="I261" s="101" t="str">
        <f>IFERROR(Tabela37[[#This Row],[preço unitário]]*Tabela37[[#This Row],[Qtd]],"")</f>
        <v/>
      </c>
      <c r="M261" s="90"/>
    </row>
    <row r="262" spans="1:13" x14ac:dyDescent="0.3">
      <c r="A262" s="98"/>
      <c r="B262" s="99"/>
      <c r="C262" s="100" t="str">
        <f>IFERROR(VLOOKUP(Tabela36[[#This Row],[Produto]],produtos,3,0),"")</f>
        <v/>
      </c>
      <c r="D262" s="101" t="str">
        <f>IFERROR(Tabela36[[#This Row],[preço unitário]]*Tabela36[[#This Row],[Qtd]],"")</f>
        <v/>
      </c>
      <c r="F262" s="98"/>
      <c r="G262" s="98"/>
      <c r="H262" s="100" t="str">
        <f>IFERROR(VLOOKUP(Tabela37[[#This Row],[Produto]],produtos,5,0),"")</f>
        <v/>
      </c>
      <c r="I262" s="101" t="str">
        <f>IFERROR(Tabela37[[#This Row],[preço unitário]]*Tabela37[[#This Row],[Qtd]],"")</f>
        <v/>
      </c>
      <c r="M262" s="90"/>
    </row>
    <row r="263" spans="1:13" x14ac:dyDescent="0.3">
      <c r="A263" s="98"/>
      <c r="B263" s="99"/>
      <c r="C263" s="100" t="str">
        <f>IFERROR(VLOOKUP(Tabela36[[#This Row],[Produto]],produtos,3,0),"")</f>
        <v/>
      </c>
      <c r="D263" s="101" t="str">
        <f>IFERROR(Tabela36[[#This Row],[preço unitário]]*Tabela36[[#This Row],[Qtd]],"")</f>
        <v/>
      </c>
      <c r="F263" s="98"/>
      <c r="G263" s="98"/>
      <c r="H263" s="100" t="str">
        <f>IFERROR(VLOOKUP(Tabela37[[#This Row],[Produto]],produtos,5,0),"")</f>
        <v/>
      </c>
      <c r="I263" s="101" t="str">
        <f>IFERROR(Tabela37[[#This Row],[preço unitário]]*Tabela37[[#This Row],[Qtd]],"")</f>
        <v/>
      </c>
      <c r="M263" s="90"/>
    </row>
    <row r="264" spans="1:13" x14ac:dyDescent="0.3">
      <c r="A264" s="98"/>
      <c r="B264" s="99"/>
      <c r="C264" s="100" t="str">
        <f>IFERROR(VLOOKUP(Tabela36[[#This Row],[Produto]],produtos,3,0),"")</f>
        <v/>
      </c>
      <c r="D264" s="101" t="str">
        <f>IFERROR(Tabela36[[#This Row],[preço unitário]]*Tabela36[[#This Row],[Qtd]],"")</f>
        <v/>
      </c>
      <c r="F264" s="98"/>
      <c r="G264" s="98"/>
      <c r="H264" s="100" t="str">
        <f>IFERROR(VLOOKUP(Tabela37[[#This Row],[Produto]],produtos,5,0),"")</f>
        <v/>
      </c>
      <c r="I264" s="101" t="str">
        <f>IFERROR(Tabela37[[#This Row],[preço unitário]]*Tabela37[[#This Row],[Qtd]],"")</f>
        <v/>
      </c>
      <c r="M264" s="90"/>
    </row>
    <row r="265" spans="1:13" x14ac:dyDescent="0.3">
      <c r="A265" s="98"/>
      <c r="B265" s="99"/>
      <c r="C265" s="100" t="str">
        <f>IFERROR(VLOOKUP(Tabela36[[#This Row],[Produto]],produtos,3,0),"")</f>
        <v/>
      </c>
      <c r="D265" s="101" t="str">
        <f>IFERROR(Tabela36[[#This Row],[preço unitário]]*Tabela36[[#This Row],[Qtd]],"")</f>
        <v/>
      </c>
      <c r="F265" s="98"/>
      <c r="G265" s="98"/>
      <c r="H265" s="100" t="str">
        <f>IFERROR(VLOOKUP(Tabela37[[#This Row],[Produto]],produtos,5,0),"")</f>
        <v/>
      </c>
      <c r="I265" s="101" t="str">
        <f>IFERROR(Tabela37[[#This Row],[preço unitário]]*Tabela37[[#This Row],[Qtd]],"")</f>
        <v/>
      </c>
      <c r="M265" s="90"/>
    </row>
    <row r="266" spans="1:13" x14ac:dyDescent="0.3">
      <c r="A266" s="98"/>
      <c r="B266" s="99"/>
      <c r="C266" s="100" t="str">
        <f>IFERROR(VLOOKUP(Tabela36[[#This Row],[Produto]],produtos,3,0),"")</f>
        <v/>
      </c>
      <c r="D266" s="101" t="str">
        <f>IFERROR(Tabela36[[#This Row],[preço unitário]]*Tabela36[[#This Row],[Qtd]],"")</f>
        <v/>
      </c>
      <c r="F266" s="98"/>
      <c r="G266" s="98"/>
      <c r="H266" s="100" t="str">
        <f>IFERROR(VLOOKUP(Tabela37[[#This Row],[Produto]],produtos,5,0),"")</f>
        <v/>
      </c>
      <c r="I266" s="101" t="str">
        <f>IFERROR(Tabela37[[#This Row],[preço unitário]]*Tabela37[[#This Row],[Qtd]],"")</f>
        <v/>
      </c>
      <c r="M266" s="90"/>
    </row>
    <row r="267" spans="1:13" x14ac:dyDescent="0.3">
      <c r="A267" s="98"/>
      <c r="B267" s="99"/>
      <c r="C267" s="100" t="str">
        <f>IFERROR(VLOOKUP(Tabela36[[#This Row],[Produto]],produtos,3,0),"")</f>
        <v/>
      </c>
      <c r="D267" s="101" t="str">
        <f>IFERROR(Tabela36[[#This Row],[preço unitário]]*Tabela36[[#This Row],[Qtd]],"")</f>
        <v/>
      </c>
      <c r="F267" s="98"/>
      <c r="G267" s="98"/>
      <c r="H267" s="100" t="str">
        <f>IFERROR(VLOOKUP(Tabela37[[#This Row],[Produto]],produtos,5,0),"")</f>
        <v/>
      </c>
      <c r="I267" s="101" t="str">
        <f>IFERROR(Tabela37[[#This Row],[preço unitário]]*Tabela37[[#This Row],[Qtd]],"")</f>
        <v/>
      </c>
      <c r="M267" s="90"/>
    </row>
    <row r="268" spans="1:13" x14ac:dyDescent="0.3">
      <c r="A268" s="98"/>
      <c r="B268" s="99"/>
      <c r="C268" s="100" t="str">
        <f>IFERROR(VLOOKUP(Tabela36[[#This Row],[Produto]],produtos,3,0),"")</f>
        <v/>
      </c>
      <c r="D268" s="101" t="str">
        <f>IFERROR(Tabela36[[#This Row],[preço unitário]]*Tabela36[[#This Row],[Qtd]],"")</f>
        <v/>
      </c>
      <c r="F268" s="98"/>
      <c r="G268" s="98"/>
      <c r="H268" s="100" t="str">
        <f>IFERROR(VLOOKUP(Tabela37[[#This Row],[Produto]],produtos,5,0),"")</f>
        <v/>
      </c>
      <c r="I268" s="101" t="str">
        <f>IFERROR(Tabela37[[#This Row],[preço unitário]]*Tabela37[[#This Row],[Qtd]],"")</f>
        <v/>
      </c>
      <c r="M268" s="90"/>
    </row>
    <row r="269" spans="1:13" x14ac:dyDescent="0.3">
      <c r="A269" s="98"/>
      <c r="B269" s="99"/>
      <c r="C269" s="100" t="str">
        <f>IFERROR(VLOOKUP(Tabela36[[#This Row],[Produto]],produtos,3,0),"")</f>
        <v/>
      </c>
      <c r="D269" s="101" t="str">
        <f>IFERROR(Tabela36[[#This Row],[preço unitário]]*Tabela36[[#This Row],[Qtd]],"")</f>
        <v/>
      </c>
      <c r="F269" s="98"/>
      <c r="G269" s="98"/>
      <c r="H269" s="100" t="str">
        <f>IFERROR(VLOOKUP(Tabela37[[#This Row],[Produto]],produtos,5,0),"")</f>
        <v/>
      </c>
      <c r="I269" s="101" t="str">
        <f>IFERROR(Tabela37[[#This Row],[preço unitário]]*Tabela37[[#This Row],[Qtd]],"")</f>
        <v/>
      </c>
      <c r="M269" s="90"/>
    </row>
    <row r="270" spans="1:13" x14ac:dyDescent="0.3">
      <c r="A270" s="98"/>
      <c r="B270" s="99"/>
      <c r="C270" s="100" t="str">
        <f>IFERROR(VLOOKUP(Tabela36[[#This Row],[Produto]],produtos,3,0),"")</f>
        <v/>
      </c>
      <c r="D270" s="101" t="str">
        <f>IFERROR(Tabela36[[#This Row],[preço unitário]]*Tabela36[[#This Row],[Qtd]],"")</f>
        <v/>
      </c>
      <c r="F270" s="98"/>
      <c r="G270" s="98"/>
      <c r="H270" s="100" t="str">
        <f>IFERROR(VLOOKUP(Tabela37[[#This Row],[Produto]],produtos,5,0),"")</f>
        <v/>
      </c>
      <c r="I270" s="101" t="str">
        <f>IFERROR(Tabela37[[#This Row],[preço unitário]]*Tabela37[[#This Row],[Qtd]],"")</f>
        <v/>
      </c>
      <c r="M270" s="90"/>
    </row>
    <row r="271" spans="1:13" x14ac:dyDescent="0.3">
      <c r="A271" s="98"/>
      <c r="B271" s="99"/>
      <c r="C271" s="100" t="str">
        <f>IFERROR(VLOOKUP(Tabela36[[#This Row],[Produto]],produtos,3,0),"")</f>
        <v/>
      </c>
      <c r="D271" s="101" t="str">
        <f>IFERROR(Tabela36[[#This Row],[preço unitário]]*Tabela36[[#This Row],[Qtd]],"")</f>
        <v/>
      </c>
      <c r="F271" s="98"/>
      <c r="G271" s="98"/>
      <c r="H271" s="100" t="str">
        <f>IFERROR(VLOOKUP(Tabela37[[#This Row],[Produto]],produtos,5,0),"")</f>
        <v/>
      </c>
      <c r="I271" s="101" t="str">
        <f>IFERROR(Tabela37[[#This Row],[preço unitário]]*Tabela37[[#This Row],[Qtd]],"")</f>
        <v/>
      </c>
      <c r="M271" s="90"/>
    </row>
    <row r="272" spans="1:13" x14ac:dyDescent="0.3">
      <c r="A272" s="98"/>
      <c r="B272" s="99"/>
      <c r="C272" s="100" t="str">
        <f>IFERROR(VLOOKUP(Tabela36[[#This Row],[Produto]],produtos,3,0),"")</f>
        <v/>
      </c>
      <c r="D272" s="101" t="str">
        <f>IFERROR(Tabela36[[#This Row],[preço unitário]]*Tabela36[[#This Row],[Qtd]],"")</f>
        <v/>
      </c>
      <c r="F272" s="98"/>
      <c r="G272" s="98"/>
      <c r="H272" s="100" t="str">
        <f>IFERROR(VLOOKUP(Tabela37[[#This Row],[Produto]],produtos,5,0),"")</f>
        <v/>
      </c>
      <c r="I272" s="101" t="str">
        <f>IFERROR(Tabela37[[#This Row],[preço unitário]]*Tabela37[[#This Row],[Qtd]],"")</f>
        <v/>
      </c>
      <c r="M272" s="90"/>
    </row>
    <row r="273" spans="1:13" x14ac:dyDescent="0.3">
      <c r="A273" s="98"/>
      <c r="B273" s="99"/>
      <c r="C273" s="100" t="str">
        <f>IFERROR(VLOOKUP(Tabela36[[#This Row],[Produto]],produtos,3,0),"")</f>
        <v/>
      </c>
      <c r="D273" s="101" t="str">
        <f>IFERROR(Tabela36[[#This Row],[preço unitário]]*Tabela36[[#This Row],[Qtd]],"")</f>
        <v/>
      </c>
      <c r="F273" s="98"/>
      <c r="G273" s="98"/>
      <c r="H273" s="100" t="str">
        <f>IFERROR(VLOOKUP(Tabela37[[#This Row],[Produto]],produtos,5,0),"")</f>
        <v/>
      </c>
      <c r="I273" s="101" t="str">
        <f>IFERROR(Tabela37[[#This Row],[preço unitário]]*Tabela37[[#This Row],[Qtd]],"")</f>
        <v/>
      </c>
      <c r="M273" s="90"/>
    </row>
    <row r="274" spans="1:13" x14ac:dyDescent="0.3">
      <c r="A274" s="98"/>
      <c r="B274" s="99"/>
      <c r="C274" s="100" t="str">
        <f>IFERROR(VLOOKUP(Tabela36[[#This Row],[Produto]],produtos,3,0),"")</f>
        <v/>
      </c>
      <c r="D274" s="101" t="str">
        <f>IFERROR(Tabela36[[#This Row],[preço unitário]]*Tabela36[[#This Row],[Qtd]],"")</f>
        <v/>
      </c>
      <c r="F274" s="98"/>
      <c r="G274" s="98"/>
      <c r="H274" s="100" t="str">
        <f>IFERROR(VLOOKUP(Tabela37[[#This Row],[Produto]],produtos,5,0),"")</f>
        <v/>
      </c>
      <c r="I274" s="101" t="str">
        <f>IFERROR(Tabela37[[#This Row],[preço unitário]]*Tabela37[[#This Row],[Qtd]],"")</f>
        <v/>
      </c>
      <c r="M274" s="90"/>
    </row>
    <row r="275" spans="1:13" x14ac:dyDescent="0.3">
      <c r="A275" s="98"/>
      <c r="B275" s="99"/>
      <c r="C275" s="100" t="str">
        <f>IFERROR(VLOOKUP(Tabela36[[#This Row],[Produto]],produtos,3,0),"")</f>
        <v/>
      </c>
      <c r="D275" s="101" t="str">
        <f>IFERROR(Tabela36[[#This Row],[preço unitário]]*Tabela36[[#This Row],[Qtd]],"")</f>
        <v/>
      </c>
      <c r="F275" s="98"/>
      <c r="G275" s="98"/>
      <c r="H275" s="100" t="str">
        <f>IFERROR(VLOOKUP(Tabela37[[#This Row],[Produto]],produtos,5,0),"")</f>
        <v/>
      </c>
      <c r="I275" s="101" t="str">
        <f>IFERROR(Tabela37[[#This Row],[preço unitário]]*Tabela37[[#This Row],[Qtd]],"")</f>
        <v/>
      </c>
      <c r="M275" s="90"/>
    </row>
    <row r="276" spans="1:13" x14ac:dyDescent="0.3">
      <c r="A276" s="98"/>
      <c r="B276" s="99"/>
      <c r="C276" s="100" t="str">
        <f>IFERROR(VLOOKUP(Tabela36[[#This Row],[Produto]],produtos,3,0),"")</f>
        <v/>
      </c>
      <c r="D276" s="101" t="str">
        <f>IFERROR(Tabela36[[#This Row],[preço unitário]]*Tabela36[[#This Row],[Qtd]],"")</f>
        <v/>
      </c>
      <c r="F276" s="98"/>
      <c r="G276" s="98"/>
      <c r="H276" s="100" t="str">
        <f>IFERROR(VLOOKUP(Tabela37[[#This Row],[Produto]],produtos,5,0),"")</f>
        <v/>
      </c>
      <c r="I276" s="101" t="str">
        <f>IFERROR(Tabela37[[#This Row],[preço unitário]]*Tabela37[[#This Row],[Qtd]],"")</f>
        <v/>
      </c>
      <c r="M276" s="90"/>
    </row>
    <row r="277" spans="1:13" x14ac:dyDescent="0.3">
      <c r="A277" s="98"/>
      <c r="B277" s="99"/>
      <c r="C277" s="100" t="str">
        <f>IFERROR(VLOOKUP(Tabela36[[#This Row],[Produto]],produtos,3,0),"")</f>
        <v/>
      </c>
      <c r="D277" s="101" t="str">
        <f>IFERROR(Tabela36[[#This Row],[preço unitário]]*Tabela36[[#This Row],[Qtd]],"")</f>
        <v/>
      </c>
      <c r="F277" s="98"/>
      <c r="G277" s="98"/>
      <c r="H277" s="100" t="str">
        <f>IFERROR(VLOOKUP(Tabela37[[#This Row],[Produto]],produtos,5,0),"")</f>
        <v/>
      </c>
      <c r="I277" s="101" t="str">
        <f>IFERROR(Tabela37[[#This Row],[preço unitário]]*Tabela37[[#This Row],[Qtd]],"")</f>
        <v/>
      </c>
      <c r="M277" s="90"/>
    </row>
    <row r="278" spans="1:13" x14ac:dyDescent="0.3">
      <c r="A278" s="98"/>
      <c r="B278" s="99"/>
      <c r="C278" s="100" t="str">
        <f>IFERROR(VLOOKUP(Tabela36[[#This Row],[Produto]],produtos,3,0),"")</f>
        <v/>
      </c>
      <c r="D278" s="101" t="str">
        <f>IFERROR(Tabela36[[#This Row],[preço unitário]]*Tabela36[[#This Row],[Qtd]],"")</f>
        <v/>
      </c>
      <c r="F278" s="98"/>
      <c r="G278" s="98"/>
      <c r="H278" s="100" t="str">
        <f>IFERROR(VLOOKUP(Tabela37[[#This Row],[Produto]],produtos,5,0),"")</f>
        <v/>
      </c>
      <c r="I278" s="101" t="str">
        <f>IFERROR(Tabela37[[#This Row],[preço unitário]]*Tabela37[[#This Row],[Qtd]],"")</f>
        <v/>
      </c>
      <c r="M278" s="90"/>
    </row>
    <row r="279" spans="1:13" x14ac:dyDescent="0.3">
      <c r="A279" s="98"/>
      <c r="B279" s="99"/>
      <c r="C279" s="100" t="str">
        <f>IFERROR(VLOOKUP(Tabela36[[#This Row],[Produto]],produtos,3,0),"")</f>
        <v/>
      </c>
      <c r="D279" s="101" t="str">
        <f>IFERROR(Tabela36[[#This Row],[preço unitário]]*Tabela36[[#This Row],[Qtd]],"")</f>
        <v/>
      </c>
      <c r="F279" s="98"/>
      <c r="G279" s="98"/>
      <c r="H279" s="100" t="str">
        <f>IFERROR(VLOOKUP(Tabela37[[#This Row],[Produto]],produtos,5,0),"")</f>
        <v/>
      </c>
      <c r="I279" s="101" t="str">
        <f>IFERROR(Tabela37[[#This Row],[preço unitário]]*Tabela37[[#This Row],[Qtd]],"")</f>
        <v/>
      </c>
      <c r="M279" s="90"/>
    </row>
    <row r="280" spans="1:13" x14ac:dyDescent="0.3">
      <c r="A280" s="98"/>
      <c r="B280" s="99"/>
      <c r="C280" s="100" t="str">
        <f>IFERROR(VLOOKUP(Tabela36[[#This Row],[Produto]],produtos,3,0),"")</f>
        <v/>
      </c>
      <c r="D280" s="101" t="str">
        <f>IFERROR(Tabela36[[#This Row],[preço unitário]]*Tabela36[[#This Row],[Qtd]],"")</f>
        <v/>
      </c>
      <c r="F280" s="98"/>
      <c r="G280" s="98"/>
      <c r="H280" s="100" t="str">
        <f>IFERROR(VLOOKUP(Tabela37[[#This Row],[Produto]],produtos,5,0),"")</f>
        <v/>
      </c>
      <c r="I280" s="101" t="str">
        <f>IFERROR(Tabela37[[#This Row],[preço unitário]]*Tabela37[[#This Row],[Qtd]],"")</f>
        <v/>
      </c>
      <c r="M280" s="90"/>
    </row>
    <row r="281" spans="1:13" x14ac:dyDescent="0.3">
      <c r="A281" s="98"/>
      <c r="B281" s="99"/>
      <c r="C281" s="100" t="str">
        <f>IFERROR(VLOOKUP(Tabela36[[#This Row],[Produto]],produtos,3,0),"")</f>
        <v/>
      </c>
      <c r="D281" s="101" t="str">
        <f>IFERROR(Tabela36[[#This Row],[preço unitário]]*Tabela36[[#This Row],[Qtd]],"")</f>
        <v/>
      </c>
      <c r="F281" s="98"/>
      <c r="G281" s="98"/>
      <c r="H281" s="100" t="str">
        <f>IFERROR(VLOOKUP(Tabela37[[#This Row],[Produto]],produtos,5,0),"")</f>
        <v/>
      </c>
      <c r="I281" s="101" t="str">
        <f>IFERROR(Tabela37[[#This Row],[preço unitário]]*Tabela37[[#This Row],[Qtd]],"")</f>
        <v/>
      </c>
      <c r="M281" s="90"/>
    </row>
    <row r="282" spans="1:13" x14ac:dyDescent="0.3">
      <c r="A282" s="98"/>
      <c r="B282" s="99"/>
      <c r="C282" s="100" t="str">
        <f>IFERROR(VLOOKUP(Tabela36[[#This Row],[Produto]],produtos,3,0),"")</f>
        <v/>
      </c>
      <c r="D282" s="101" t="str">
        <f>IFERROR(Tabela36[[#This Row],[preço unitário]]*Tabela36[[#This Row],[Qtd]],"")</f>
        <v/>
      </c>
      <c r="F282" s="98"/>
      <c r="G282" s="98"/>
      <c r="H282" s="100" t="str">
        <f>IFERROR(VLOOKUP(Tabela37[[#This Row],[Produto]],produtos,5,0),"")</f>
        <v/>
      </c>
      <c r="I282" s="101" t="str">
        <f>IFERROR(Tabela37[[#This Row],[preço unitário]]*Tabela37[[#This Row],[Qtd]],"")</f>
        <v/>
      </c>
      <c r="M282" s="90"/>
    </row>
    <row r="283" spans="1:13" x14ac:dyDescent="0.3">
      <c r="A283" s="98"/>
      <c r="B283" s="99"/>
      <c r="C283" s="100" t="str">
        <f>IFERROR(VLOOKUP(Tabela36[[#This Row],[Produto]],produtos,3,0),"")</f>
        <v/>
      </c>
      <c r="D283" s="101" t="str">
        <f>IFERROR(Tabela36[[#This Row],[preço unitário]]*Tabela36[[#This Row],[Qtd]],"")</f>
        <v/>
      </c>
      <c r="F283" s="98"/>
      <c r="G283" s="98"/>
      <c r="H283" s="100" t="str">
        <f>IFERROR(VLOOKUP(Tabela37[[#This Row],[Produto]],produtos,5,0),"")</f>
        <v/>
      </c>
      <c r="I283" s="101" t="str">
        <f>IFERROR(Tabela37[[#This Row],[preço unitário]]*Tabela37[[#This Row],[Qtd]],"")</f>
        <v/>
      </c>
      <c r="M283" s="90"/>
    </row>
    <row r="284" spans="1:13" x14ac:dyDescent="0.3">
      <c r="A284" s="98"/>
      <c r="B284" s="99"/>
      <c r="C284" s="100" t="str">
        <f>IFERROR(VLOOKUP(Tabela36[[#This Row],[Produto]],produtos,3,0),"")</f>
        <v/>
      </c>
      <c r="D284" s="101" t="str">
        <f>IFERROR(Tabela36[[#This Row],[preço unitário]]*Tabela36[[#This Row],[Qtd]],"")</f>
        <v/>
      </c>
      <c r="F284" s="98"/>
      <c r="G284" s="98"/>
      <c r="H284" s="100" t="str">
        <f>IFERROR(VLOOKUP(Tabela37[[#This Row],[Produto]],produtos,5,0),"")</f>
        <v/>
      </c>
      <c r="I284" s="101" t="str">
        <f>IFERROR(Tabela37[[#This Row],[preço unitário]]*Tabela37[[#This Row],[Qtd]],"")</f>
        <v/>
      </c>
      <c r="M284" s="90"/>
    </row>
    <row r="285" spans="1:13" x14ac:dyDescent="0.3">
      <c r="A285" s="98"/>
      <c r="B285" s="99"/>
      <c r="C285" s="100" t="str">
        <f>IFERROR(VLOOKUP(Tabela36[[#This Row],[Produto]],produtos,3,0),"")</f>
        <v/>
      </c>
      <c r="D285" s="101" t="str">
        <f>IFERROR(Tabela36[[#This Row],[preço unitário]]*Tabela36[[#This Row],[Qtd]],"")</f>
        <v/>
      </c>
      <c r="F285" s="98"/>
      <c r="G285" s="98"/>
      <c r="H285" s="100" t="str">
        <f>IFERROR(VLOOKUP(Tabela37[[#This Row],[Produto]],produtos,5,0),"")</f>
        <v/>
      </c>
      <c r="I285" s="101" t="str">
        <f>IFERROR(Tabela37[[#This Row],[preço unitário]]*Tabela37[[#This Row],[Qtd]],"")</f>
        <v/>
      </c>
      <c r="M285" s="90"/>
    </row>
    <row r="286" spans="1:13" x14ac:dyDescent="0.3">
      <c r="A286" s="98"/>
      <c r="B286" s="99"/>
      <c r="C286" s="100" t="str">
        <f>IFERROR(VLOOKUP(Tabela36[[#This Row],[Produto]],produtos,3,0),"")</f>
        <v/>
      </c>
      <c r="D286" s="101" t="str">
        <f>IFERROR(Tabela36[[#This Row],[preço unitário]]*Tabela36[[#This Row],[Qtd]],"")</f>
        <v/>
      </c>
      <c r="F286" s="98"/>
      <c r="G286" s="98"/>
      <c r="H286" s="100" t="str">
        <f>IFERROR(VLOOKUP(Tabela37[[#This Row],[Produto]],produtos,5,0),"")</f>
        <v/>
      </c>
      <c r="I286" s="101" t="str">
        <f>IFERROR(Tabela37[[#This Row],[preço unitário]]*Tabela37[[#This Row],[Qtd]],"")</f>
        <v/>
      </c>
      <c r="M286" s="90"/>
    </row>
    <row r="287" spans="1:13" x14ac:dyDescent="0.3">
      <c r="A287" s="98"/>
      <c r="B287" s="99"/>
      <c r="C287" s="100" t="str">
        <f>IFERROR(VLOOKUP(Tabela36[[#This Row],[Produto]],produtos,3,0),"")</f>
        <v/>
      </c>
      <c r="D287" s="101" t="str">
        <f>IFERROR(Tabela36[[#This Row],[preço unitário]]*Tabela36[[#This Row],[Qtd]],"")</f>
        <v/>
      </c>
      <c r="F287" s="98"/>
      <c r="G287" s="98"/>
      <c r="H287" s="100" t="str">
        <f>IFERROR(VLOOKUP(Tabela37[[#This Row],[Produto]],produtos,5,0),"")</f>
        <v/>
      </c>
      <c r="I287" s="101" t="str">
        <f>IFERROR(Tabela37[[#This Row],[preço unitário]]*Tabela37[[#This Row],[Qtd]],"")</f>
        <v/>
      </c>
      <c r="M287" s="90"/>
    </row>
    <row r="288" spans="1:13" x14ac:dyDescent="0.3">
      <c r="A288" s="98"/>
      <c r="B288" s="99"/>
      <c r="C288" s="100" t="str">
        <f>IFERROR(VLOOKUP(Tabela36[[#This Row],[Produto]],produtos,3,0),"")</f>
        <v/>
      </c>
      <c r="D288" s="101" t="str">
        <f>IFERROR(Tabela36[[#This Row],[preço unitário]]*Tabela36[[#This Row],[Qtd]],"")</f>
        <v/>
      </c>
      <c r="F288" s="98"/>
      <c r="G288" s="98"/>
      <c r="H288" s="100" t="str">
        <f>IFERROR(VLOOKUP(Tabela37[[#This Row],[Produto]],produtos,5,0),"")</f>
        <v/>
      </c>
      <c r="I288" s="101" t="str">
        <f>IFERROR(Tabela37[[#This Row],[preço unitário]]*Tabela37[[#This Row],[Qtd]],"")</f>
        <v/>
      </c>
      <c r="M288" s="90"/>
    </row>
    <row r="289" spans="1:13" x14ac:dyDescent="0.3">
      <c r="A289" s="98"/>
      <c r="B289" s="99"/>
      <c r="C289" s="100" t="str">
        <f>IFERROR(VLOOKUP(Tabela36[[#This Row],[Produto]],produtos,3,0),"")</f>
        <v/>
      </c>
      <c r="D289" s="101" t="str">
        <f>IFERROR(Tabela36[[#This Row],[preço unitário]]*Tabela36[[#This Row],[Qtd]],"")</f>
        <v/>
      </c>
      <c r="F289" s="98"/>
      <c r="G289" s="98"/>
      <c r="H289" s="100" t="str">
        <f>IFERROR(VLOOKUP(Tabela37[[#This Row],[Produto]],produtos,5,0),"")</f>
        <v/>
      </c>
      <c r="I289" s="101" t="str">
        <f>IFERROR(Tabela37[[#This Row],[preço unitário]]*Tabela37[[#This Row],[Qtd]],"")</f>
        <v/>
      </c>
      <c r="M289" s="90"/>
    </row>
    <row r="290" spans="1:13" x14ac:dyDescent="0.3">
      <c r="A290" s="98"/>
      <c r="B290" s="99"/>
      <c r="C290" s="100" t="str">
        <f>IFERROR(VLOOKUP(Tabela36[[#This Row],[Produto]],produtos,3,0),"")</f>
        <v/>
      </c>
      <c r="D290" s="101" t="str">
        <f>IFERROR(Tabela36[[#This Row],[preço unitário]]*Tabela36[[#This Row],[Qtd]],"")</f>
        <v/>
      </c>
      <c r="F290" s="98"/>
      <c r="G290" s="98"/>
      <c r="H290" s="100" t="str">
        <f>IFERROR(VLOOKUP(Tabela37[[#This Row],[Produto]],produtos,5,0),"")</f>
        <v/>
      </c>
      <c r="I290" s="101" t="str">
        <f>IFERROR(Tabela37[[#This Row],[preço unitário]]*Tabela37[[#This Row],[Qtd]],"")</f>
        <v/>
      </c>
      <c r="M290" s="90"/>
    </row>
    <row r="291" spans="1:13" x14ac:dyDescent="0.3">
      <c r="A291" s="98"/>
      <c r="B291" s="99"/>
      <c r="C291" s="100" t="str">
        <f>IFERROR(VLOOKUP(Tabela36[[#This Row],[Produto]],produtos,3,0),"")</f>
        <v/>
      </c>
      <c r="D291" s="101" t="str">
        <f>IFERROR(Tabela36[[#This Row],[preço unitário]]*Tabela36[[#This Row],[Qtd]],"")</f>
        <v/>
      </c>
      <c r="F291" s="98"/>
      <c r="G291" s="98"/>
      <c r="H291" s="100" t="str">
        <f>IFERROR(VLOOKUP(Tabela37[[#This Row],[Produto]],produtos,5,0),"")</f>
        <v/>
      </c>
      <c r="I291" s="101" t="str">
        <f>IFERROR(Tabela37[[#This Row],[preço unitário]]*Tabela37[[#This Row],[Qtd]],"")</f>
        <v/>
      </c>
      <c r="M291" s="90"/>
    </row>
    <row r="292" spans="1:13" x14ac:dyDescent="0.3">
      <c r="A292" s="98"/>
      <c r="B292" s="99"/>
      <c r="C292" s="100" t="str">
        <f>IFERROR(VLOOKUP(Tabela36[[#This Row],[Produto]],produtos,3,0),"")</f>
        <v/>
      </c>
      <c r="D292" s="101" t="str">
        <f>IFERROR(Tabela36[[#This Row],[preço unitário]]*Tabela36[[#This Row],[Qtd]],"")</f>
        <v/>
      </c>
      <c r="F292" s="98"/>
      <c r="G292" s="98"/>
      <c r="H292" s="100" t="str">
        <f>IFERROR(VLOOKUP(Tabela37[[#This Row],[Produto]],produtos,5,0),"")</f>
        <v/>
      </c>
      <c r="I292" s="101" t="str">
        <f>IFERROR(Tabela37[[#This Row],[preço unitário]]*Tabela37[[#This Row],[Qtd]],"")</f>
        <v/>
      </c>
      <c r="M292" s="90"/>
    </row>
    <row r="293" spans="1:13" x14ac:dyDescent="0.3">
      <c r="A293" s="98"/>
      <c r="B293" s="99"/>
      <c r="C293" s="100" t="str">
        <f>IFERROR(VLOOKUP(Tabela36[[#This Row],[Produto]],produtos,3,0),"")</f>
        <v/>
      </c>
      <c r="D293" s="101" t="str">
        <f>IFERROR(Tabela36[[#This Row],[preço unitário]]*Tabela36[[#This Row],[Qtd]],"")</f>
        <v/>
      </c>
      <c r="F293" s="98"/>
      <c r="G293" s="98"/>
      <c r="H293" s="100" t="str">
        <f>IFERROR(VLOOKUP(Tabela37[[#This Row],[Produto]],produtos,5,0),"")</f>
        <v/>
      </c>
      <c r="I293" s="101" t="str">
        <f>IFERROR(Tabela37[[#This Row],[preço unitário]]*Tabela37[[#This Row],[Qtd]],"")</f>
        <v/>
      </c>
      <c r="M293" s="90"/>
    </row>
    <row r="294" spans="1:13" x14ac:dyDescent="0.3">
      <c r="A294" s="98"/>
      <c r="B294" s="99"/>
      <c r="C294" s="100" t="str">
        <f>IFERROR(VLOOKUP(Tabela36[[#This Row],[Produto]],produtos,3,0),"")</f>
        <v/>
      </c>
      <c r="D294" s="101" t="str">
        <f>IFERROR(Tabela36[[#This Row],[preço unitário]]*Tabela36[[#This Row],[Qtd]],"")</f>
        <v/>
      </c>
      <c r="F294" s="98"/>
      <c r="G294" s="98"/>
      <c r="H294" s="100" t="str">
        <f>IFERROR(VLOOKUP(Tabela37[[#This Row],[Produto]],produtos,5,0),"")</f>
        <v/>
      </c>
      <c r="I294" s="101" t="str">
        <f>IFERROR(Tabela37[[#This Row],[preço unitário]]*Tabela37[[#This Row],[Qtd]],"")</f>
        <v/>
      </c>
      <c r="M294" s="90"/>
    </row>
    <row r="295" spans="1:13" x14ac:dyDescent="0.3">
      <c r="A295" s="98"/>
      <c r="B295" s="99"/>
      <c r="C295" s="100" t="str">
        <f>IFERROR(VLOOKUP(Tabela36[[#This Row],[Produto]],produtos,3,0),"")</f>
        <v/>
      </c>
      <c r="D295" s="101" t="str">
        <f>IFERROR(Tabela36[[#This Row],[preço unitário]]*Tabela36[[#This Row],[Qtd]],"")</f>
        <v/>
      </c>
      <c r="F295" s="98"/>
      <c r="G295" s="98"/>
      <c r="H295" s="100" t="str">
        <f>IFERROR(VLOOKUP(Tabela37[[#This Row],[Produto]],produtos,5,0),"")</f>
        <v/>
      </c>
      <c r="I295" s="101" t="str">
        <f>IFERROR(Tabela37[[#This Row],[preço unitário]]*Tabela37[[#This Row],[Qtd]],"")</f>
        <v/>
      </c>
      <c r="M295" s="90"/>
    </row>
    <row r="296" spans="1:13" x14ac:dyDescent="0.3">
      <c r="A296" s="98"/>
      <c r="B296" s="99"/>
      <c r="C296" s="100" t="str">
        <f>IFERROR(VLOOKUP(Tabela36[[#This Row],[Produto]],produtos,3,0),"")</f>
        <v/>
      </c>
      <c r="D296" s="101" t="str">
        <f>IFERROR(Tabela36[[#This Row],[preço unitário]]*Tabela36[[#This Row],[Qtd]],"")</f>
        <v/>
      </c>
      <c r="F296" s="98"/>
      <c r="G296" s="98"/>
      <c r="H296" s="100" t="str">
        <f>IFERROR(VLOOKUP(Tabela37[[#This Row],[Produto]],produtos,5,0),"")</f>
        <v/>
      </c>
      <c r="I296" s="101" t="str">
        <f>IFERROR(Tabela37[[#This Row],[preço unitário]]*Tabela37[[#This Row],[Qtd]],"")</f>
        <v/>
      </c>
      <c r="M296" s="90"/>
    </row>
    <row r="297" spans="1:13" x14ac:dyDescent="0.3">
      <c r="A297" s="98"/>
      <c r="B297" s="99"/>
      <c r="C297" s="100" t="str">
        <f>IFERROR(VLOOKUP(Tabela36[[#This Row],[Produto]],produtos,3,0),"")</f>
        <v/>
      </c>
      <c r="D297" s="101" t="str">
        <f>IFERROR(Tabela36[[#This Row],[preço unitário]]*Tabela36[[#This Row],[Qtd]],"")</f>
        <v/>
      </c>
      <c r="F297" s="98"/>
      <c r="G297" s="98"/>
      <c r="H297" s="100" t="str">
        <f>IFERROR(VLOOKUP(Tabela37[[#This Row],[Produto]],produtos,5,0),"")</f>
        <v/>
      </c>
      <c r="I297" s="101" t="str">
        <f>IFERROR(Tabela37[[#This Row],[preço unitário]]*Tabela37[[#This Row],[Qtd]],"")</f>
        <v/>
      </c>
      <c r="M297" s="90"/>
    </row>
    <row r="298" spans="1:13" x14ac:dyDescent="0.3">
      <c r="A298" s="98"/>
      <c r="B298" s="99"/>
      <c r="C298" s="100" t="str">
        <f>IFERROR(VLOOKUP(Tabela36[[#This Row],[Produto]],produtos,3,0),"")</f>
        <v/>
      </c>
      <c r="D298" s="101" t="str">
        <f>IFERROR(Tabela36[[#This Row],[preço unitário]]*Tabela36[[#This Row],[Qtd]],"")</f>
        <v/>
      </c>
      <c r="F298" s="98"/>
      <c r="G298" s="98"/>
      <c r="H298" s="100" t="str">
        <f>IFERROR(VLOOKUP(Tabela37[[#This Row],[Produto]],produtos,5,0),"")</f>
        <v/>
      </c>
      <c r="I298" s="101" t="str">
        <f>IFERROR(Tabela37[[#This Row],[preço unitário]]*Tabela37[[#This Row],[Qtd]],"")</f>
        <v/>
      </c>
      <c r="M298" s="90"/>
    </row>
    <row r="299" spans="1:13" x14ac:dyDescent="0.3">
      <c r="A299" s="98"/>
      <c r="B299" s="99"/>
      <c r="C299" s="100" t="str">
        <f>IFERROR(VLOOKUP(Tabela36[[#This Row],[Produto]],produtos,3,0),"")</f>
        <v/>
      </c>
      <c r="D299" s="101" t="str">
        <f>IFERROR(Tabela36[[#This Row],[preço unitário]]*Tabela36[[#This Row],[Qtd]],"")</f>
        <v/>
      </c>
      <c r="F299" s="98"/>
      <c r="G299" s="98"/>
      <c r="H299" s="100" t="str">
        <f>IFERROR(VLOOKUP(Tabela37[[#This Row],[Produto]],produtos,5,0),"")</f>
        <v/>
      </c>
      <c r="I299" s="101" t="str">
        <f>IFERROR(Tabela37[[#This Row],[preço unitário]]*Tabela37[[#This Row],[Qtd]],"")</f>
        <v/>
      </c>
      <c r="M299" s="90"/>
    </row>
    <row r="300" spans="1:13" x14ac:dyDescent="0.3">
      <c r="A300" s="103"/>
      <c r="B300" s="104"/>
      <c r="C300" s="108" t="str">
        <f>IFERROR(VLOOKUP(Tabela36[[#This Row],[Produto]],produtos,3,0),"")</f>
        <v/>
      </c>
      <c r="D300" s="109" t="str">
        <f>IFERROR(Tabela36[[#This Row],[preço unitário]]*Tabela36[[#This Row],[Qtd]],"")</f>
        <v/>
      </c>
      <c r="F300" s="103"/>
      <c r="G300" s="103"/>
      <c r="H300" s="108" t="str">
        <f>IFERROR(VLOOKUP(Tabela37[[#This Row],[Produto]],produtos,5,0),"")</f>
        <v/>
      </c>
      <c r="I300" s="109" t="str">
        <f>IFERROR(Tabela37[[#This Row],[preço unitário]]*Tabela37[[#This Row],[Qtd]],"")</f>
        <v/>
      </c>
      <c r="M300" s="90"/>
    </row>
  </sheetData>
  <mergeCells count="6">
    <mergeCell ref="A1:I1"/>
    <mergeCell ref="F4:H4"/>
    <mergeCell ref="A7:D7"/>
    <mergeCell ref="F7:I7"/>
    <mergeCell ref="I4:J4"/>
    <mergeCell ref="I5:J5"/>
  </mergeCells>
  <conditionalFormatting sqref="I5:J5">
    <cfRule type="cellIs" dxfId="8" priority="1" operator="lessThan">
      <formula>0</formula>
    </cfRule>
  </conditionalFormatting>
  <dataValidations count="1">
    <dataValidation allowBlank="1" showInputMessage="1" showErrorMessage="1" promptTitle="ATENÇÃO:" prompt="Verifique se o preço do produto continua o mesmo, caso não , altere o preço na guia de cadastro." sqref="B9:C300" xr:uid="{00000000-0002-0000-0600-000000000000}"/>
  </dataValidations>
  <pageMargins left="0.511811024" right="0.511811024" top="0.78740157499999996" bottom="0.78740157499999996" header="0.31496062000000002" footer="0.31496062000000002"/>
  <drawing r:id="rId1"/>
  <tableParts count="2">
    <tablePart r:id="rId2"/>
    <tablePart r:id="rId3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600-000001000000}">
          <x14:formula1>
            <xm:f>OFFSET(produtos!$B$4,0,0,COUNTA(produtos!$B$4:$B$9997),1)</xm:f>
          </x14:formula1>
          <xm:sqref>A9:A300 F9:F300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Planilha8"/>
  <dimension ref="A1:M302"/>
  <sheetViews>
    <sheetView showGridLines="0" workbookViewId="0">
      <pane ySplit="8" topLeftCell="A9" activePane="bottomLeft" state="frozen"/>
      <selection activeCell="F22" sqref="F22"/>
      <selection pane="bottomLeft" sqref="A1:I1"/>
    </sheetView>
  </sheetViews>
  <sheetFormatPr defaultColWidth="0" defaultRowHeight="14.4" x14ac:dyDescent="0.3"/>
  <cols>
    <col min="1" max="1" width="26" style="88" customWidth="1"/>
    <col min="2" max="2" width="10.33203125" style="88" customWidth="1"/>
    <col min="3" max="3" width="18.109375" style="122" bestFit="1" customWidth="1"/>
    <col min="4" max="4" width="12.44140625" style="122" customWidth="1"/>
    <col min="5" max="5" width="4.6640625" style="88" customWidth="1"/>
    <col min="6" max="6" width="20.33203125" style="88" customWidth="1"/>
    <col min="7" max="7" width="8.88671875" style="88" bestFit="1" customWidth="1"/>
    <col min="8" max="8" width="18.109375" style="122" bestFit="1" customWidth="1"/>
    <col min="9" max="9" width="12.44140625" style="122" customWidth="1"/>
    <col min="10" max="10" width="8.109375" style="88" customWidth="1"/>
    <col min="11" max="12" width="18.109375" style="88" hidden="1" customWidth="1"/>
    <col min="13" max="13" width="10" style="88" hidden="1" customWidth="1"/>
    <col min="14" max="16384" width="9.109375" style="88" hidden="1"/>
  </cols>
  <sheetData>
    <row r="1" spans="1:13" ht="36" customHeight="1" x14ac:dyDescent="0.3">
      <c r="A1" s="216" t="s">
        <v>31</v>
      </c>
      <c r="B1" s="216"/>
      <c r="C1" s="216"/>
      <c r="D1" s="216"/>
      <c r="E1" s="216"/>
      <c r="F1" s="216"/>
      <c r="G1" s="216"/>
      <c r="H1" s="216"/>
      <c r="I1" s="216"/>
      <c r="J1" s="123"/>
      <c r="K1" s="123"/>
      <c r="L1" s="123"/>
      <c r="M1" s="123"/>
    </row>
    <row r="2" spans="1:13" ht="9" customHeight="1" x14ac:dyDescent="0.3">
      <c r="A2" s="124"/>
      <c r="B2" s="124"/>
      <c r="C2" s="125"/>
      <c r="D2" s="125"/>
      <c r="E2" s="124"/>
      <c r="F2" s="124"/>
      <c r="G2" s="124"/>
      <c r="H2" s="125"/>
      <c r="I2" s="125"/>
      <c r="J2" s="124"/>
      <c r="K2" s="124"/>
      <c r="L2" s="223"/>
      <c r="M2" s="223"/>
    </row>
    <row r="3" spans="1:13" ht="9" customHeight="1" x14ac:dyDescent="0.3"/>
    <row r="4" spans="1:13" ht="28.8" x14ac:dyDescent="0.3">
      <c r="A4" s="126"/>
      <c r="B4" s="127" t="s">
        <v>26</v>
      </c>
      <c r="C4" s="128"/>
      <c r="D4" s="128" t="s">
        <v>28</v>
      </c>
      <c r="E4" s="127"/>
      <c r="F4" s="217" t="s">
        <v>10</v>
      </c>
      <c r="G4" s="217"/>
      <c r="H4" s="217"/>
      <c r="I4" s="224" t="s">
        <v>27</v>
      </c>
      <c r="J4" s="224"/>
      <c r="K4" s="127"/>
      <c r="L4" s="127"/>
      <c r="M4" s="127"/>
    </row>
    <row r="5" spans="1:13" x14ac:dyDescent="0.3">
      <c r="A5" s="126"/>
      <c r="B5" s="127">
        <f>SUM(ent_jan[Qtd])</f>
        <v>3</v>
      </c>
      <c r="C5" s="128"/>
      <c r="D5" s="128">
        <f>SUM(ent_jan[Total])</f>
        <v>0</v>
      </c>
      <c r="E5" s="127"/>
      <c r="F5" s="127"/>
      <c r="G5" s="127">
        <f>SUM(vendas_jan[Qtd])</f>
        <v>2</v>
      </c>
      <c r="H5" s="128">
        <f>SUM(vendas_jan[total])</f>
        <v>0</v>
      </c>
      <c r="I5" s="224">
        <f>H5-D5</f>
        <v>0</v>
      </c>
      <c r="J5" s="224"/>
      <c r="K5" s="127"/>
      <c r="L5" s="127"/>
      <c r="M5" s="127"/>
    </row>
    <row r="7" spans="1:13" ht="21" customHeight="1" x14ac:dyDescent="0.3">
      <c r="A7" s="218" t="s">
        <v>5</v>
      </c>
      <c r="B7" s="219"/>
      <c r="C7" s="219"/>
      <c r="D7" s="220"/>
      <c r="F7" s="221" t="s">
        <v>8</v>
      </c>
      <c r="G7" s="222"/>
      <c r="H7" s="222"/>
      <c r="I7" s="222"/>
      <c r="K7" s="225"/>
      <c r="L7" s="225"/>
      <c r="M7" s="225"/>
    </row>
    <row r="8" spans="1:13" x14ac:dyDescent="0.3">
      <c r="F8" s="129" t="s">
        <v>3</v>
      </c>
      <c r="G8" s="129" t="s">
        <v>6</v>
      </c>
      <c r="H8" s="130" t="s">
        <v>7</v>
      </c>
      <c r="I8" s="130" t="s">
        <v>9</v>
      </c>
      <c r="K8" s="131"/>
      <c r="L8" s="131"/>
      <c r="M8" s="131"/>
    </row>
    <row r="9" spans="1:13" ht="21" x14ac:dyDescent="0.3">
      <c r="A9" s="132" t="s">
        <v>11</v>
      </c>
      <c r="B9" s="133" t="s">
        <v>6</v>
      </c>
      <c r="C9" s="134" t="s">
        <v>7</v>
      </c>
      <c r="D9" s="134" t="s">
        <v>4</v>
      </c>
      <c r="F9" s="135" t="s">
        <v>2</v>
      </c>
      <c r="G9" s="136">
        <v>2</v>
      </c>
      <c r="H9" s="137" t="str">
        <f>IFERROR(VLOOKUP(vendas_jan[[#This Row],[Produto]],produtos,5,0),"")</f>
        <v/>
      </c>
      <c r="I9" s="137" t="str">
        <f>IFERROR(vendas_jan[[#This Row],[preço unitário]]*vendas_jan[[#This Row],[Qtd]],"")</f>
        <v/>
      </c>
    </row>
    <row r="10" spans="1:13" x14ac:dyDescent="0.3">
      <c r="A10" s="138" t="s">
        <v>2</v>
      </c>
      <c r="B10" s="136">
        <v>3</v>
      </c>
      <c r="C10" s="137" t="str">
        <f t="shared" ref="C10:C73" si="0">IFERROR(VLOOKUP(A10,produtos,5,0),"")</f>
        <v/>
      </c>
      <c r="D10" s="139" t="str">
        <f>IFERROR(ent_jan[[#This Row],[preço unitário]]*ent_jan[[#This Row],[Qtd]],"")</f>
        <v/>
      </c>
      <c r="F10" s="136"/>
      <c r="G10" s="136"/>
      <c r="H10" s="137" t="str">
        <f>IFERROR(VLOOKUP(vendas_jan[[#This Row],[Produto]],produtos,5,0),"")</f>
        <v/>
      </c>
      <c r="I10" s="137" t="str">
        <f>IFERROR(vendas_jan[[#This Row],[preço unitário]]*vendas_jan[[#This Row],[Qtd]],"")</f>
        <v/>
      </c>
    </row>
    <row r="11" spans="1:13" x14ac:dyDescent="0.3">
      <c r="A11" s="138"/>
      <c r="B11" s="136"/>
      <c r="C11" s="137" t="str">
        <f t="shared" si="0"/>
        <v/>
      </c>
      <c r="D11" s="139" t="str">
        <f>IFERROR(ent_jan[[#This Row],[preço unitário]]*ent_jan[[#This Row],[Qtd]],"")</f>
        <v/>
      </c>
      <c r="F11" s="136"/>
      <c r="G11" s="136"/>
      <c r="H11" s="137" t="str">
        <f>IFERROR(VLOOKUP(vendas_jan[[#This Row],[Produto]],produtos,5,0),"")</f>
        <v/>
      </c>
      <c r="I11" s="137" t="str">
        <f>IFERROR(vendas_jan[[#This Row],[preço unitário]]*vendas_jan[[#This Row],[Qtd]],"")</f>
        <v/>
      </c>
    </row>
    <row r="12" spans="1:13" x14ac:dyDescent="0.3">
      <c r="A12" s="138"/>
      <c r="B12" s="136"/>
      <c r="C12" s="137" t="str">
        <f t="shared" si="0"/>
        <v/>
      </c>
      <c r="D12" s="139" t="str">
        <f>IFERROR(ent_jan[[#This Row],[preço unitário]]*ent_jan[[#This Row],[Qtd]],"")</f>
        <v/>
      </c>
      <c r="F12" s="136"/>
      <c r="G12" s="136"/>
      <c r="H12" s="137" t="str">
        <f>IFERROR(VLOOKUP(vendas_jan[[#This Row],[Produto]],produtos,5,0),"")</f>
        <v/>
      </c>
      <c r="I12" s="137" t="str">
        <f>IFERROR(vendas_jan[[#This Row],[preço unitário]]*vendas_jan[[#This Row],[Qtd]],"")</f>
        <v/>
      </c>
    </row>
    <row r="13" spans="1:13" x14ac:dyDescent="0.3">
      <c r="A13" s="138"/>
      <c r="B13" s="136"/>
      <c r="C13" s="137" t="str">
        <f t="shared" si="0"/>
        <v/>
      </c>
      <c r="D13" s="139" t="str">
        <f>IFERROR(ent_jan[[#This Row],[preço unitário]]*ent_jan[[#This Row],[Qtd]],"")</f>
        <v/>
      </c>
      <c r="F13" s="136"/>
      <c r="G13" s="136"/>
      <c r="H13" s="137" t="str">
        <f>IFERROR(VLOOKUP(vendas_jan[[#This Row],[Produto]],produtos,5,0),"")</f>
        <v/>
      </c>
      <c r="I13" s="137" t="str">
        <f>IFERROR(vendas_jan[[#This Row],[preço unitário]]*vendas_jan[[#This Row],[Qtd]],"")</f>
        <v/>
      </c>
    </row>
    <row r="14" spans="1:13" x14ac:dyDescent="0.3">
      <c r="A14" s="138"/>
      <c r="B14" s="136"/>
      <c r="C14" s="137" t="str">
        <f t="shared" si="0"/>
        <v/>
      </c>
      <c r="D14" s="139" t="str">
        <f>IFERROR(ent_jan[[#This Row],[preço unitário]]*ent_jan[[#This Row],[Qtd]],"")</f>
        <v/>
      </c>
      <c r="F14" s="136"/>
      <c r="G14" s="136"/>
      <c r="H14" s="137" t="str">
        <f>IFERROR(VLOOKUP(vendas_jan[[#This Row],[Produto]],produtos,5,0),"")</f>
        <v/>
      </c>
      <c r="I14" s="137" t="str">
        <f>IFERROR(vendas_jan[[#This Row],[preço unitário]]*vendas_jan[[#This Row],[Qtd]],"")</f>
        <v/>
      </c>
    </row>
    <row r="15" spans="1:13" x14ac:dyDescent="0.3">
      <c r="A15" s="138"/>
      <c r="B15" s="136"/>
      <c r="C15" s="137" t="str">
        <f t="shared" si="0"/>
        <v/>
      </c>
      <c r="D15" s="139" t="str">
        <f>IFERROR(ent_jan[[#This Row],[preço unitário]]*ent_jan[[#This Row],[Qtd]],"")</f>
        <v/>
      </c>
      <c r="F15" s="136"/>
      <c r="G15" s="136"/>
      <c r="H15" s="137" t="str">
        <f>IFERROR(VLOOKUP(vendas_jan[[#This Row],[Produto]],produtos,5,0),"")</f>
        <v/>
      </c>
      <c r="I15" s="137" t="str">
        <f>IFERROR(vendas_jan[[#This Row],[preço unitário]]*vendas_jan[[#This Row],[Qtd]],"")</f>
        <v/>
      </c>
    </row>
    <row r="16" spans="1:13" x14ac:dyDescent="0.3">
      <c r="A16" s="138"/>
      <c r="B16" s="136"/>
      <c r="C16" s="137" t="str">
        <f t="shared" si="0"/>
        <v/>
      </c>
      <c r="D16" s="139" t="str">
        <f>IFERROR(ent_jan[[#This Row],[preço unitário]]*ent_jan[[#This Row],[Qtd]],"")</f>
        <v/>
      </c>
      <c r="F16" s="136"/>
      <c r="G16" s="136"/>
      <c r="H16" s="137" t="str">
        <f>IFERROR(VLOOKUP(vendas_jan[[#This Row],[Produto]],produtos,5,0),"")</f>
        <v/>
      </c>
      <c r="I16" s="137" t="str">
        <f>IFERROR(vendas_jan[[#This Row],[preço unitário]]*vendas_jan[[#This Row],[Qtd]],"")</f>
        <v/>
      </c>
    </row>
    <row r="17" spans="1:9" x14ac:dyDescent="0.3">
      <c r="A17" s="138"/>
      <c r="B17" s="136"/>
      <c r="C17" s="137" t="str">
        <f t="shared" si="0"/>
        <v/>
      </c>
      <c r="D17" s="139" t="str">
        <f>IFERROR(ent_jan[[#This Row],[preço unitário]]*ent_jan[[#This Row],[Qtd]],"")</f>
        <v/>
      </c>
      <c r="F17" s="136"/>
      <c r="G17" s="136"/>
      <c r="H17" s="137" t="str">
        <f>IFERROR(VLOOKUP(vendas_jan[[#This Row],[Produto]],produtos,5,0),"")</f>
        <v/>
      </c>
      <c r="I17" s="137" t="str">
        <f>IFERROR(vendas_jan[[#This Row],[preço unitário]]*vendas_jan[[#This Row],[Qtd]],"")</f>
        <v/>
      </c>
    </row>
    <row r="18" spans="1:9" x14ac:dyDescent="0.3">
      <c r="A18" s="138"/>
      <c r="B18" s="136"/>
      <c r="C18" s="137" t="str">
        <f t="shared" si="0"/>
        <v/>
      </c>
      <c r="D18" s="139" t="str">
        <f>IFERROR(ent_jan[[#This Row],[preço unitário]]*ent_jan[[#This Row],[Qtd]],"")</f>
        <v/>
      </c>
      <c r="F18" s="136"/>
      <c r="G18" s="136"/>
      <c r="H18" s="137" t="str">
        <f>IFERROR(VLOOKUP(vendas_jan[[#This Row],[Produto]],produtos,5,0),"")</f>
        <v/>
      </c>
      <c r="I18" s="137" t="str">
        <f>IFERROR(vendas_jan[[#This Row],[preço unitário]]*vendas_jan[[#This Row],[Qtd]],"")</f>
        <v/>
      </c>
    </row>
    <row r="19" spans="1:9" x14ac:dyDescent="0.3">
      <c r="A19" s="138"/>
      <c r="B19" s="136"/>
      <c r="C19" s="137" t="str">
        <f t="shared" si="0"/>
        <v/>
      </c>
      <c r="D19" s="139" t="str">
        <f>IFERROR(ent_jan[[#This Row],[preço unitário]]*ent_jan[[#This Row],[Qtd]],"")</f>
        <v/>
      </c>
      <c r="F19" s="136"/>
      <c r="G19" s="136"/>
      <c r="H19" s="137" t="str">
        <f>IFERROR(VLOOKUP(vendas_jan[[#This Row],[Produto]],produtos,5,0),"")</f>
        <v/>
      </c>
      <c r="I19" s="137" t="str">
        <f>IFERROR(vendas_jan[[#This Row],[preço unitário]]*vendas_jan[[#This Row],[Qtd]],"")</f>
        <v/>
      </c>
    </row>
    <row r="20" spans="1:9" x14ac:dyDescent="0.3">
      <c r="A20" s="138"/>
      <c r="B20" s="136"/>
      <c r="C20" s="137" t="str">
        <f t="shared" si="0"/>
        <v/>
      </c>
      <c r="D20" s="139" t="str">
        <f>IFERROR(ent_jan[[#This Row],[preço unitário]]*ent_jan[[#This Row],[Qtd]],"")</f>
        <v/>
      </c>
      <c r="F20" s="136"/>
      <c r="G20" s="136"/>
      <c r="H20" s="137" t="str">
        <f>IFERROR(VLOOKUP(vendas_jan[[#This Row],[Produto]],produtos,5,0),"")</f>
        <v/>
      </c>
      <c r="I20" s="137" t="str">
        <f>IFERROR(vendas_jan[[#This Row],[preço unitário]]*vendas_jan[[#This Row],[Qtd]],"")</f>
        <v/>
      </c>
    </row>
    <row r="21" spans="1:9" x14ac:dyDescent="0.3">
      <c r="A21" s="138"/>
      <c r="B21" s="136"/>
      <c r="C21" s="137" t="str">
        <f t="shared" si="0"/>
        <v/>
      </c>
      <c r="D21" s="139" t="str">
        <f>IFERROR(ent_jan[[#This Row],[preço unitário]]*ent_jan[[#This Row],[Qtd]],"")</f>
        <v/>
      </c>
      <c r="F21" s="136"/>
      <c r="G21" s="136"/>
      <c r="H21" s="137" t="str">
        <f>IFERROR(VLOOKUP(vendas_jan[[#This Row],[Produto]],produtos,5,0),"")</f>
        <v/>
      </c>
      <c r="I21" s="137" t="str">
        <f>IFERROR(vendas_jan[[#This Row],[preço unitário]]*vendas_jan[[#This Row],[Qtd]],"")</f>
        <v/>
      </c>
    </row>
    <row r="22" spans="1:9" x14ac:dyDescent="0.3">
      <c r="A22" s="138"/>
      <c r="B22" s="136"/>
      <c r="C22" s="137" t="str">
        <f t="shared" si="0"/>
        <v/>
      </c>
      <c r="D22" s="139" t="str">
        <f>IFERROR(ent_jan[[#This Row],[preço unitário]]*ent_jan[[#This Row],[Qtd]],"")</f>
        <v/>
      </c>
      <c r="F22" s="136"/>
      <c r="G22" s="136"/>
      <c r="H22" s="137" t="str">
        <f>IFERROR(VLOOKUP(vendas_jan[[#This Row],[Produto]],produtos,5,0),"")</f>
        <v/>
      </c>
      <c r="I22" s="137" t="str">
        <f>IFERROR(vendas_jan[[#This Row],[preço unitário]]*vendas_jan[[#This Row],[Qtd]],"")</f>
        <v/>
      </c>
    </row>
    <row r="23" spans="1:9" x14ac:dyDescent="0.3">
      <c r="A23" s="138"/>
      <c r="B23" s="136"/>
      <c r="C23" s="137" t="str">
        <f t="shared" si="0"/>
        <v/>
      </c>
      <c r="D23" s="139" t="str">
        <f>IFERROR(ent_jan[[#This Row],[preço unitário]]*ent_jan[[#This Row],[Qtd]],"")</f>
        <v/>
      </c>
      <c r="F23" s="136"/>
      <c r="G23" s="136"/>
      <c r="H23" s="137" t="str">
        <f>IFERROR(VLOOKUP(vendas_jan[[#This Row],[Produto]],produtos,5,0),"")</f>
        <v/>
      </c>
      <c r="I23" s="137" t="str">
        <f>IFERROR(vendas_jan[[#This Row],[preço unitário]]*vendas_jan[[#This Row],[Qtd]],"")</f>
        <v/>
      </c>
    </row>
    <row r="24" spans="1:9" x14ac:dyDescent="0.3">
      <c r="A24" s="138"/>
      <c r="B24" s="136"/>
      <c r="C24" s="137" t="str">
        <f t="shared" si="0"/>
        <v/>
      </c>
      <c r="D24" s="139" t="str">
        <f>IFERROR(ent_jan[[#This Row],[preço unitário]]*ent_jan[[#This Row],[Qtd]],"")</f>
        <v/>
      </c>
      <c r="F24" s="136"/>
      <c r="G24" s="136"/>
      <c r="H24" s="137" t="str">
        <f>IFERROR(VLOOKUP(vendas_jan[[#This Row],[Produto]],produtos,5,0),"")</f>
        <v/>
      </c>
      <c r="I24" s="137" t="str">
        <f>IFERROR(vendas_jan[[#This Row],[preço unitário]]*vendas_jan[[#This Row],[Qtd]],"")</f>
        <v/>
      </c>
    </row>
    <row r="25" spans="1:9" x14ac:dyDescent="0.3">
      <c r="A25" s="138"/>
      <c r="B25" s="136"/>
      <c r="C25" s="137" t="str">
        <f t="shared" si="0"/>
        <v/>
      </c>
      <c r="D25" s="139" t="str">
        <f>IFERROR(ent_jan[[#This Row],[preço unitário]]*ent_jan[[#This Row],[Qtd]],"")</f>
        <v/>
      </c>
      <c r="F25" s="136"/>
      <c r="G25" s="136"/>
      <c r="H25" s="137" t="str">
        <f>IFERROR(VLOOKUP(vendas_jan[[#This Row],[Produto]],produtos,5,0),"")</f>
        <v/>
      </c>
      <c r="I25" s="137" t="str">
        <f>IFERROR(vendas_jan[[#This Row],[preço unitário]]*vendas_jan[[#This Row],[Qtd]],"")</f>
        <v/>
      </c>
    </row>
    <row r="26" spans="1:9" x14ac:dyDescent="0.3">
      <c r="A26" s="138"/>
      <c r="B26" s="136"/>
      <c r="C26" s="137" t="str">
        <f t="shared" si="0"/>
        <v/>
      </c>
      <c r="D26" s="139" t="str">
        <f>IFERROR(ent_jan[[#This Row],[preço unitário]]*ent_jan[[#This Row],[Qtd]],"")</f>
        <v/>
      </c>
      <c r="F26" s="136"/>
      <c r="G26" s="136"/>
      <c r="H26" s="137" t="str">
        <f>IFERROR(VLOOKUP(vendas_jan[[#This Row],[Produto]],produtos,5,0),"")</f>
        <v/>
      </c>
      <c r="I26" s="137" t="str">
        <f>IFERROR(vendas_jan[[#This Row],[preço unitário]]*vendas_jan[[#This Row],[Qtd]],"")</f>
        <v/>
      </c>
    </row>
    <row r="27" spans="1:9" x14ac:dyDescent="0.3">
      <c r="A27" s="138"/>
      <c r="B27" s="136"/>
      <c r="C27" s="137" t="str">
        <f t="shared" si="0"/>
        <v/>
      </c>
      <c r="D27" s="139" t="str">
        <f>IFERROR(ent_jan[[#This Row],[preço unitário]]*ent_jan[[#This Row],[Qtd]],"")</f>
        <v/>
      </c>
      <c r="F27" s="136"/>
      <c r="G27" s="136"/>
      <c r="H27" s="137" t="str">
        <f>IFERROR(VLOOKUP(vendas_jan[[#This Row],[Produto]],produtos,5,0),"")</f>
        <v/>
      </c>
      <c r="I27" s="137" t="str">
        <f>IFERROR(vendas_jan[[#This Row],[preço unitário]]*vendas_jan[[#This Row],[Qtd]],"")</f>
        <v/>
      </c>
    </row>
    <row r="28" spans="1:9" x14ac:dyDescent="0.3">
      <c r="A28" s="138"/>
      <c r="B28" s="136"/>
      <c r="C28" s="137" t="str">
        <f t="shared" si="0"/>
        <v/>
      </c>
      <c r="D28" s="139" t="str">
        <f>IFERROR(ent_jan[[#This Row],[preço unitário]]*ent_jan[[#This Row],[Qtd]],"")</f>
        <v/>
      </c>
      <c r="F28" s="136"/>
      <c r="G28" s="136"/>
      <c r="H28" s="137" t="str">
        <f>IFERROR(VLOOKUP(vendas_jan[[#This Row],[Produto]],produtos,5,0),"")</f>
        <v/>
      </c>
      <c r="I28" s="137" t="str">
        <f>IFERROR(vendas_jan[[#This Row],[preço unitário]]*vendas_jan[[#This Row],[Qtd]],"")</f>
        <v/>
      </c>
    </row>
    <row r="29" spans="1:9" x14ac:dyDescent="0.3">
      <c r="A29" s="138"/>
      <c r="B29" s="136"/>
      <c r="C29" s="137" t="str">
        <f t="shared" si="0"/>
        <v/>
      </c>
      <c r="D29" s="139" t="str">
        <f>IFERROR(ent_jan[[#This Row],[preço unitário]]*ent_jan[[#This Row],[Qtd]],"")</f>
        <v/>
      </c>
      <c r="F29" s="136"/>
      <c r="G29" s="136"/>
      <c r="H29" s="137" t="str">
        <f>IFERROR(VLOOKUP(vendas_jan[[#This Row],[Produto]],produtos,5,0),"")</f>
        <v/>
      </c>
      <c r="I29" s="137" t="str">
        <f>IFERROR(vendas_jan[[#This Row],[preço unitário]]*vendas_jan[[#This Row],[Qtd]],"")</f>
        <v/>
      </c>
    </row>
    <row r="30" spans="1:9" x14ac:dyDescent="0.3">
      <c r="A30" s="138"/>
      <c r="B30" s="136"/>
      <c r="C30" s="137" t="str">
        <f t="shared" si="0"/>
        <v/>
      </c>
      <c r="D30" s="139" t="str">
        <f>IFERROR(ent_jan[[#This Row],[preço unitário]]*ent_jan[[#This Row],[Qtd]],"")</f>
        <v/>
      </c>
      <c r="F30" s="136"/>
      <c r="G30" s="136"/>
      <c r="H30" s="137" t="str">
        <f>IFERROR(VLOOKUP(vendas_jan[[#This Row],[Produto]],produtos,5,0),"")</f>
        <v/>
      </c>
      <c r="I30" s="137" t="str">
        <f>IFERROR(vendas_jan[[#This Row],[preço unitário]]*vendas_jan[[#This Row],[Qtd]],"")</f>
        <v/>
      </c>
    </row>
    <row r="31" spans="1:9" x14ac:dyDescent="0.3">
      <c r="A31" s="138"/>
      <c r="B31" s="136"/>
      <c r="C31" s="137" t="str">
        <f t="shared" si="0"/>
        <v/>
      </c>
      <c r="D31" s="139" t="str">
        <f>IFERROR(ent_jan[[#This Row],[preço unitário]]*ent_jan[[#This Row],[Qtd]],"")</f>
        <v/>
      </c>
      <c r="F31" s="136"/>
      <c r="G31" s="136"/>
      <c r="H31" s="137" t="str">
        <f>IFERROR(VLOOKUP(vendas_jan[[#This Row],[Produto]],produtos,5,0),"")</f>
        <v/>
      </c>
      <c r="I31" s="137" t="str">
        <f>IFERROR(vendas_jan[[#This Row],[preço unitário]]*vendas_jan[[#This Row],[Qtd]],"")</f>
        <v/>
      </c>
    </row>
    <row r="32" spans="1:9" x14ac:dyDescent="0.3">
      <c r="A32" s="138"/>
      <c r="B32" s="136"/>
      <c r="C32" s="137" t="str">
        <f t="shared" si="0"/>
        <v/>
      </c>
      <c r="D32" s="139" t="str">
        <f>IFERROR(ent_jan[[#This Row],[preço unitário]]*ent_jan[[#This Row],[Qtd]],"")</f>
        <v/>
      </c>
      <c r="F32" s="136"/>
      <c r="G32" s="136"/>
      <c r="H32" s="137" t="str">
        <f>IFERROR(VLOOKUP(vendas_jan[[#This Row],[Produto]],produtos,5,0),"")</f>
        <v/>
      </c>
      <c r="I32" s="137" t="str">
        <f>IFERROR(vendas_jan[[#This Row],[preço unitário]]*vendas_jan[[#This Row],[Qtd]],"")</f>
        <v/>
      </c>
    </row>
    <row r="33" spans="1:9" x14ac:dyDescent="0.3">
      <c r="A33" s="138"/>
      <c r="B33" s="136"/>
      <c r="C33" s="137" t="str">
        <f t="shared" si="0"/>
        <v/>
      </c>
      <c r="D33" s="139" t="str">
        <f>IFERROR(ent_jan[[#This Row],[preço unitário]]*ent_jan[[#This Row],[Qtd]],"")</f>
        <v/>
      </c>
      <c r="F33" s="136"/>
      <c r="G33" s="136"/>
      <c r="H33" s="137" t="str">
        <f>IFERROR(VLOOKUP(vendas_jan[[#This Row],[Produto]],produtos,5,0),"")</f>
        <v/>
      </c>
      <c r="I33" s="137" t="str">
        <f>IFERROR(vendas_jan[[#This Row],[preço unitário]]*vendas_jan[[#This Row],[Qtd]],"")</f>
        <v/>
      </c>
    </row>
    <row r="34" spans="1:9" x14ac:dyDescent="0.3">
      <c r="A34" s="138"/>
      <c r="B34" s="136"/>
      <c r="C34" s="137" t="str">
        <f t="shared" si="0"/>
        <v/>
      </c>
      <c r="D34" s="139" t="str">
        <f>IFERROR(ent_jan[[#This Row],[preço unitário]]*ent_jan[[#This Row],[Qtd]],"")</f>
        <v/>
      </c>
      <c r="F34" s="136"/>
      <c r="G34" s="136"/>
      <c r="H34" s="137" t="str">
        <f>IFERROR(VLOOKUP(vendas_jan[[#This Row],[Produto]],produtos,5,0),"")</f>
        <v/>
      </c>
      <c r="I34" s="137" t="str">
        <f>IFERROR(vendas_jan[[#This Row],[preço unitário]]*vendas_jan[[#This Row],[Qtd]],"")</f>
        <v/>
      </c>
    </row>
    <row r="35" spans="1:9" x14ac:dyDescent="0.3">
      <c r="A35" s="138"/>
      <c r="B35" s="136"/>
      <c r="C35" s="137" t="str">
        <f t="shared" si="0"/>
        <v/>
      </c>
      <c r="D35" s="139" t="str">
        <f>IFERROR(ent_jan[[#This Row],[preço unitário]]*ent_jan[[#This Row],[Qtd]],"")</f>
        <v/>
      </c>
      <c r="F35" s="136"/>
      <c r="G35" s="136"/>
      <c r="H35" s="137" t="str">
        <f>IFERROR(VLOOKUP(vendas_jan[[#This Row],[Produto]],produtos,5,0),"")</f>
        <v/>
      </c>
      <c r="I35" s="137" t="str">
        <f>IFERROR(vendas_jan[[#This Row],[preço unitário]]*vendas_jan[[#This Row],[Qtd]],"")</f>
        <v/>
      </c>
    </row>
    <row r="36" spans="1:9" x14ac:dyDescent="0.3">
      <c r="A36" s="138"/>
      <c r="B36" s="136"/>
      <c r="C36" s="137" t="str">
        <f t="shared" si="0"/>
        <v/>
      </c>
      <c r="D36" s="139" t="str">
        <f>IFERROR(ent_jan[[#This Row],[preço unitário]]*ent_jan[[#This Row],[Qtd]],"")</f>
        <v/>
      </c>
      <c r="F36" s="136"/>
      <c r="G36" s="136"/>
      <c r="H36" s="137" t="str">
        <f>IFERROR(VLOOKUP(vendas_jan[[#This Row],[Produto]],produtos,5,0),"")</f>
        <v/>
      </c>
      <c r="I36" s="137" t="str">
        <f>IFERROR(vendas_jan[[#This Row],[preço unitário]]*vendas_jan[[#This Row],[Qtd]],"")</f>
        <v/>
      </c>
    </row>
    <row r="37" spans="1:9" x14ac:dyDescent="0.3">
      <c r="A37" s="138"/>
      <c r="B37" s="136"/>
      <c r="C37" s="137" t="str">
        <f t="shared" si="0"/>
        <v/>
      </c>
      <c r="D37" s="139" t="str">
        <f>IFERROR(ent_jan[[#This Row],[preço unitário]]*ent_jan[[#This Row],[Qtd]],"")</f>
        <v/>
      </c>
      <c r="F37" s="136"/>
      <c r="G37" s="136"/>
      <c r="H37" s="137" t="str">
        <f>IFERROR(VLOOKUP(vendas_jan[[#This Row],[Produto]],produtos,5,0),"")</f>
        <v/>
      </c>
      <c r="I37" s="137" t="str">
        <f>IFERROR(vendas_jan[[#This Row],[preço unitário]]*vendas_jan[[#This Row],[Qtd]],"")</f>
        <v/>
      </c>
    </row>
    <row r="38" spans="1:9" x14ac:dyDescent="0.3">
      <c r="A38" s="138"/>
      <c r="B38" s="136"/>
      <c r="C38" s="137" t="str">
        <f t="shared" si="0"/>
        <v/>
      </c>
      <c r="D38" s="139" t="str">
        <f>IFERROR(ent_jan[[#This Row],[preço unitário]]*ent_jan[[#This Row],[Qtd]],"")</f>
        <v/>
      </c>
      <c r="F38" s="136"/>
      <c r="G38" s="136"/>
      <c r="H38" s="137" t="str">
        <f>IFERROR(VLOOKUP(vendas_jan[[#This Row],[Produto]],produtos,5,0),"")</f>
        <v/>
      </c>
      <c r="I38" s="137" t="str">
        <f>IFERROR(vendas_jan[[#This Row],[preço unitário]]*vendas_jan[[#This Row],[Qtd]],"")</f>
        <v/>
      </c>
    </row>
    <row r="39" spans="1:9" x14ac:dyDescent="0.3">
      <c r="A39" s="138"/>
      <c r="B39" s="136"/>
      <c r="C39" s="137" t="str">
        <f t="shared" si="0"/>
        <v/>
      </c>
      <c r="D39" s="139" t="str">
        <f>IFERROR(ent_jan[[#This Row],[preço unitário]]*ent_jan[[#This Row],[Qtd]],"")</f>
        <v/>
      </c>
      <c r="F39" s="136"/>
      <c r="G39" s="136"/>
      <c r="H39" s="137" t="str">
        <f>IFERROR(VLOOKUP(vendas_jan[[#This Row],[Produto]],produtos,5,0),"")</f>
        <v/>
      </c>
      <c r="I39" s="137" t="str">
        <f>IFERROR(vendas_jan[[#This Row],[preço unitário]]*vendas_jan[[#This Row],[Qtd]],"")</f>
        <v/>
      </c>
    </row>
    <row r="40" spans="1:9" x14ac:dyDescent="0.3">
      <c r="A40" s="138"/>
      <c r="B40" s="136"/>
      <c r="C40" s="137" t="str">
        <f t="shared" si="0"/>
        <v/>
      </c>
      <c r="D40" s="139" t="str">
        <f>IFERROR(ent_jan[[#This Row],[preço unitário]]*ent_jan[[#This Row],[Qtd]],"")</f>
        <v/>
      </c>
      <c r="F40" s="136"/>
      <c r="G40" s="136"/>
      <c r="H40" s="137" t="str">
        <f>IFERROR(VLOOKUP(vendas_jan[[#This Row],[Produto]],produtos,5,0),"")</f>
        <v/>
      </c>
      <c r="I40" s="137" t="str">
        <f>IFERROR(vendas_jan[[#This Row],[preço unitário]]*vendas_jan[[#This Row],[Qtd]],"")</f>
        <v/>
      </c>
    </row>
    <row r="41" spans="1:9" x14ac:dyDescent="0.3">
      <c r="A41" s="138"/>
      <c r="B41" s="136"/>
      <c r="C41" s="137" t="str">
        <f t="shared" si="0"/>
        <v/>
      </c>
      <c r="D41" s="139" t="str">
        <f>IFERROR(ent_jan[[#This Row],[preço unitário]]*ent_jan[[#This Row],[Qtd]],"")</f>
        <v/>
      </c>
      <c r="F41" s="136"/>
      <c r="G41" s="136"/>
      <c r="H41" s="137" t="str">
        <f>IFERROR(VLOOKUP(vendas_jan[[#This Row],[Produto]],produtos,5,0),"")</f>
        <v/>
      </c>
      <c r="I41" s="137" t="str">
        <f>IFERROR(vendas_jan[[#This Row],[preço unitário]]*vendas_jan[[#This Row],[Qtd]],"")</f>
        <v/>
      </c>
    </row>
    <row r="42" spans="1:9" x14ac:dyDescent="0.3">
      <c r="A42" s="138"/>
      <c r="B42" s="136"/>
      <c r="C42" s="137" t="str">
        <f t="shared" si="0"/>
        <v/>
      </c>
      <c r="D42" s="139" t="str">
        <f>IFERROR(ent_jan[[#This Row],[preço unitário]]*ent_jan[[#This Row],[Qtd]],"")</f>
        <v/>
      </c>
      <c r="F42" s="136"/>
      <c r="G42" s="136"/>
      <c r="H42" s="137" t="str">
        <f>IFERROR(VLOOKUP(vendas_jan[[#This Row],[Produto]],produtos,5,0),"")</f>
        <v/>
      </c>
      <c r="I42" s="137" t="str">
        <f>IFERROR(vendas_jan[[#This Row],[preço unitário]]*vendas_jan[[#This Row],[Qtd]],"")</f>
        <v/>
      </c>
    </row>
    <row r="43" spans="1:9" x14ac:dyDescent="0.3">
      <c r="A43" s="138"/>
      <c r="B43" s="136"/>
      <c r="C43" s="137" t="str">
        <f t="shared" si="0"/>
        <v/>
      </c>
      <c r="D43" s="139" t="str">
        <f>IFERROR(ent_jan[[#This Row],[preço unitário]]*ent_jan[[#This Row],[Qtd]],"")</f>
        <v/>
      </c>
      <c r="F43" s="136"/>
      <c r="G43" s="136"/>
      <c r="H43" s="137" t="str">
        <f>IFERROR(VLOOKUP(vendas_jan[[#This Row],[Produto]],produtos,5,0),"")</f>
        <v/>
      </c>
      <c r="I43" s="137" t="str">
        <f>IFERROR(vendas_jan[[#This Row],[preço unitário]]*vendas_jan[[#This Row],[Qtd]],"")</f>
        <v/>
      </c>
    </row>
    <row r="44" spans="1:9" x14ac:dyDescent="0.3">
      <c r="A44" s="138"/>
      <c r="B44" s="136"/>
      <c r="C44" s="137" t="str">
        <f t="shared" si="0"/>
        <v/>
      </c>
      <c r="D44" s="139" t="str">
        <f>IFERROR(ent_jan[[#This Row],[preço unitário]]*ent_jan[[#This Row],[Qtd]],"")</f>
        <v/>
      </c>
      <c r="F44" s="136"/>
      <c r="G44" s="136"/>
      <c r="H44" s="137" t="str">
        <f>IFERROR(VLOOKUP(vendas_jan[[#This Row],[Produto]],produtos,5,0),"")</f>
        <v/>
      </c>
      <c r="I44" s="137" t="str">
        <f>IFERROR(vendas_jan[[#This Row],[preço unitário]]*vendas_jan[[#This Row],[Qtd]],"")</f>
        <v/>
      </c>
    </row>
    <row r="45" spans="1:9" x14ac:dyDescent="0.3">
      <c r="A45" s="138"/>
      <c r="B45" s="136"/>
      <c r="C45" s="137" t="str">
        <f t="shared" si="0"/>
        <v/>
      </c>
      <c r="D45" s="139" t="str">
        <f>IFERROR(ent_jan[[#This Row],[preço unitário]]*ent_jan[[#This Row],[Qtd]],"")</f>
        <v/>
      </c>
      <c r="F45" s="136"/>
      <c r="G45" s="136"/>
      <c r="H45" s="137" t="str">
        <f>IFERROR(VLOOKUP(vendas_jan[[#This Row],[Produto]],produtos,5,0),"")</f>
        <v/>
      </c>
      <c r="I45" s="137" t="str">
        <f>IFERROR(vendas_jan[[#This Row],[preço unitário]]*vendas_jan[[#This Row],[Qtd]],"")</f>
        <v/>
      </c>
    </row>
    <row r="46" spans="1:9" x14ac:dyDescent="0.3">
      <c r="A46" s="138"/>
      <c r="B46" s="136"/>
      <c r="C46" s="137" t="str">
        <f t="shared" si="0"/>
        <v/>
      </c>
      <c r="D46" s="139" t="str">
        <f>IFERROR(ent_jan[[#This Row],[preço unitário]]*ent_jan[[#This Row],[Qtd]],"")</f>
        <v/>
      </c>
      <c r="F46" s="136"/>
      <c r="G46" s="136"/>
      <c r="H46" s="137" t="str">
        <f>IFERROR(VLOOKUP(vendas_jan[[#This Row],[Produto]],produtos,5,0),"")</f>
        <v/>
      </c>
      <c r="I46" s="137" t="str">
        <f>IFERROR(vendas_jan[[#This Row],[preço unitário]]*vendas_jan[[#This Row],[Qtd]],"")</f>
        <v/>
      </c>
    </row>
    <row r="47" spans="1:9" x14ac:dyDescent="0.3">
      <c r="A47" s="138"/>
      <c r="B47" s="136"/>
      <c r="C47" s="137" t="str">
        <f t="shared" si="0"/>
        <v/>
      </c>
      <c r="D47" s="139" t="str">
        <f>IFERROR(ent_jan[[#This Row],[preço unitário]]*ent_jan[[#This Row],[Qtd]],"")</f>
        <v/>
      </c>
      <c r="F47" s="136"/>
      <c r="G47" s="136"/>
      <c r="H47" s="137" t="str">
        <f>IFERROR(VLOOKUP(vendas_jan[[#This Row],[Produto]],produtos,5,0),"")</f>
        <v/>
      </c>
      <c r="I47" s="137" t="str">
        <f>IFERROR(vendas_jan[[#This Row],[preço unitário]]*vendas_jan[[#This Row],[Qtd]],"")</f>
        <v/>
      </c>
    </row>
    <row r="48" spans="1:9" x14ac:dyDescent="0.3">
      <c r="A48" s="138"/>
      <c r="B48" s="136"/>
      <c r="C48" s="137" t="str">
        <f t="shared" si="0"/>
        <v/>
      </c>
      <c r="D48" s="139" t="str">
        <f>IFERROR(ent_jan[[#This Row],[preço unitário]]*ent_jan[[#This Row],[Qtd]],"")</f>
        <v/>
      </c>
      <c r="F48" s="136"/>
      <c r="G48" s="136"/>
      <c r="H48" s="137" t="str">
        <f>IFERROR(VLOOKUP(vendas_jan[[#This Row],[Produto]],produtos,5,0),"")</f>
        <v/>
      </c>
      <c r="I48" s="137" t="str">
        <f>IFERROR(vendas_jan[[#This Row],[preço unitário]]*vendas_jan[[#This Row],[Qtd]],"")</f>
        <v/>
      </c>
    </row>
    <row r="49" spans="1:9" x14ac:dyDescent="0.3">
      <c r="A49" s="138"/>
      <c r="B49" s="136"/>
      <c r="C49" s="137" t="str">
        <f t="shared" si="0"/>
        <v/>
      </c>
      <c r="D49" s="139" t="str">
        <f>IFERROR(ent_jan[[#This Row],[preço unitário]]*ent_jan[[#This Row],[Qtd]],"")</f>
        <v/>
      </c>
      <c r="F49" s="136"/>
      <c r="G49" s="136"/>
      <c r="H49" s="137" t="str">
        <f>IFERROR(VLOOKUP(vendas_jan[[#This Row],[Produto]],produtos,5,0),"")</f>
        <v/>
      </c>
      <c r="I49" s="137" t="str">
        <f>IFERROR(vendas_jan[[#This Row],[preço unitário]]*vendas_jan[[#This Row],[Qtd]],"")</f>
        <v/>
      </c>
    </row>
    <row r="50" spans="1:9" x14ac:dyDescent="0.3">
      <c r="A50" s="138"/>
      <c r="B50" s="136"/>
      <c r="C50" s="137" t="str">
        <f t="shared" si="0"/>
        <v/>
      </c>
      <c r="D50" s="139" t="str">
        <f>IFERROR(ent_jan[[#This Row],[preço unitário]]*ent_jan[[#This Row],[Qtd]],"")</f>
        <v/>
      </c>
      <c r="F50" s="136"/>
      <c r="G50" s="136"/>
      <c r="H50" s="137" t="str">
        <f>IFERROR(VLOOKUP(vendas_jan[[#This Row],[Produto]],produtos,5,0),"")</f>
        <v/>
      </c>
      <c r="I50" s="137" t="str">
        <f>IFERROR(vendas_jan[[#This Row],[preço unitário]]*vendas_jan[[#This Row],[Qtd]],"")</f>
        <v/>
      </c>
    </row>
    <row r="51" spans="1:9" x14ac:dyDescent="0.3">
      <c r="A51" s="138"/>
      <c r="B51" s="136"/>
      <c r="C51" s="137" t="str">
        <f t="shared" si="0"/>
        <v/>
      </c>
      <c r="D51" s="139" t="str">
        <f>IFERROR(ent_jan[[#This Row],[preço unitário]]*ent_jan[[#This Row],[Qtd]],"")</f>
        <v/>
      </c>
      <c r="F51" s="136"/>
      <c r="G51" s="136"/>
      <c r="H51" s="137" t="str">
        <f>IFERROR(VLOOKUP(vendas_jan[[#This Row],[Produto]],produtos,5,0),"")</f>
        <v/>
      </c>
      <c r="I51" s="137" t="str">
        <f>IFERROR(vendas_jan[[#This Row],[preço unitário]]*vendas_jan[[#This Row],[Qtd]],"")</f>
        <v/>
      </c>
    </row>
    <row r="52" spans="1:9" x14ac:dyDescent="0.3">
      <c r="A52" s="138"/>
      <c r="B52" s="136"/>
      <c r="C52" s="137" t="str">
        <f t="shared" si="0"/>
        <v/>
      </c>
      <c r="D52" s="139" t="str">
        <f>IFERROR(ent_jan[[#This Row],[preço unitário]]*ent_jan[[#This Row],[Qtd]],"")</f>
        <v/>
      </c>
      <c r="F52" s="136"/>
      <c r="G52" s="136"/>
      <c r="H52" s="137" t="str">
        <f>IFERROR(VLOOKUP(vendas_jan[[#This Row],[Produto]],produtos,5,0),"")</f>
        <v/>
      </c>
      <c r="I52" s="137" t="str">
        <f>IFERROR(vendas_jan[[#This Row],[preço unitário]]*vendas_jan[[#This Row],[Qtd]],"")</f>
        <v/>
      </c>
    </row>
    <row r="53" spans="1:9" x14ac:dyDescent="0.3">
      <c r="A53" s="138"/>
      <c r="B53" s="136"/>
      <c r="C53" s="137" t="str">
        <f t="shared" si="0"/>
        <v/>
      </c>
      <c r="D53" s="139" t="str">
        <f>IFERROR(ent_jan[[#This Row],[preço unitário]]*ent_jan[[#This Row],[Qtd]],"")</f>
        <v/>
      </c>
      <c r="F53" s="136"/>
      <c r="G53" s="136"/>
      <c r="H53" s="137" t="str">
        <f>IFERROR(VLOOKUP(vendas_jan[[#This Row],[Produto]],produtos,5,0),"")</f>
        <v/>
      </c>
      <c r="I53" s="137" t="str">
        <f>IFERROR(vendas_jan[[#This Row],[preço unitário]]*vendas_jan[[#This Row],[Qtd]],"")</f>
        <v/>
      </c>
    </row>
    <row r="54" spans="1:9" x14ac:dyDescent="0.3">
      <c r="A54" s="138"/>
      <c r="B54" s="136"/>
      <c r="C54" s="137" t="str">
        <f t="shared" si="0"/>
        <v/>
      </c>
      <c r="D54" s="139" t="str">
        <f>IFERROR(ent_jan[[#This Row],[preço unitário]]*ent_jan[[#This Row],[Qtd]],"")</f>
        <v/>
      </c>
      <c r="F54" s="136"/>
      <c r="G54" s="136"/>
      <c r="H54" s="137" t="str">
        <f>IFERROR(VLOOKUP(vendas_jan[[#This Row],[Produto]],produtos,5,0),"")</f>
        <v/>
      </c>
      <c r="I54" s="137" t="str">
        <f>IFERROR(vendas_jan[[#This Row],[preço unitário]]*vendas_jan[[#This Row],[Qtd]],"")</f>
        <v/>
      </c>
    </row>
    <row r="55" spans="1:9" x14ac:dyDescent="0.3">
      <c r="A55" s="138"/>
      <c r="B55" s="136"/>
      <c r="C55" s="137" t="str">
        <f t="shared" si="0"/>
        <v/>
      </c>
      <c r="D55" s="139" t="str">
        <f>IFERROR(ent_jan[[#This Row],[preço unitário]]*ent_jan[[#This Row],[Qtd]],"")</f>
        <v/>
      </c>
      <c r="F55" s="136"/>
      <c r="G55" s="136"/>
      <c r="H55" s="137" t="str">
        <f>IFERROR(VLOOKUP(vendas_jan[[#This Row],[Produto]],produtos,5,0),"")</f>
        <v/>
      </c>
      <c r="I55" s="137" t="str">
        <f>IFERROR(vendas_jan[[#This Row],[preço unitário]]*vendas_jan[[#This Row],[Qtd]],"")</f>
        <v/>
      </c>
    </row>
    <row r="56" spans="1:9" x14ac:dyDescent="0.3">
      <c r="A56" s="138"/>
      <c r="B56" s="136"/>
      <c r="C56" s="137" t="str">
        <f t="shared" si="0"/>
        <v/>
      </c>
      <c r="D56" s="139" t="str">
        <f>IFERROR(ent_jan[[#This Row],[preço unitário]]*ent_jan[[#This Row],[Qtd]],"")</f>
        <v/>
      </c>
      <c r="F56" s="136"/>
      <c r="G56" s="136"/>
      <c r="H56" s="137" t="str">
        <f>IFERROR(VLOOKUP(vendas_jan[[#This Row],[Produto]],produtos,5,0),"")</f>
        <v/>
      </c>
      <c r="I56" s="137" t="str">
        <f>IFERROR(vendas_jan[[#This Row],[preço unitário]]*vendas_jan[[#This Row],[Qtd]],"")</f>
        <v/>
      </c>
    </row>
    <row r="57" spans="1:9" x14ac:dyDescent="0.3">
      <c r="A57" s="138"/>
      <c r="B57" s="136"/>
      <c r="C57" s="137" t="str">
        <f t="shared" si="0"/>
        <v/>
      </c>
      <c r="D57" s="139" t="str">
        <f>IFERROR(ent_jan[[#This Row],[preço unitário]]*ent_jan[[#This Row],[Qtd]],"")</f>
        <v/>
      </c>
      <c r="F57" s="136"/>
      <c r="G57" s="136"/>
      <c r="H57" s="137" t="str">
        <f>IFERROR(VLOOKUP(vendas_jan[[#This Row],[Produto]],produtos,5,0),"")</f>
        <v/>
      </c>
      <c r="I57" s="137" t="str">
        <f>IFERROR(vendas_jan[[#This Row],[preço unitário]]*vendas_jan[[#This Row],[Qtd]],"")</f>
        <v/>
      </c>
    </row>
    <row r="58" spans="1:9" x14ac:dyDescent="0.3">
      <c r="A58" s="138"/>
      <c r="B58" s="136"/>
      <c r="C58" s="137" t="str">
        <f t="shared" si="0"/>
        <v/>
      </c>
      <c r="D58" s="139" t="str">
        <f>IFERROR(ent_jan[[#This Row],[preço unitário]]*ent_jan[[#This Row],[Qtd]],"")</f>
        <v/>
      </c>
      <c r="F58" s="136"/>
      <c r="G58" s="136"/>
      <c r="H58" s="137" t="str">
        <f>IFERROR(VLOOKUP(vendas_jan[[#This Row],[Produto]],produtos,5,0),"")</f>
        <v/>
      </c>
      <c r="I58" s="137" t="str">
        <f>IFERROR(vendas_jan[[#This Row],[preço unitário]]*vendas_jan[[#This Row],[Qtd]],"")</f>
        <v/>
      </c>
    </row>
    <row r="59" spans="1:9" x14ac:dyDescent="0.3">
      <c r="A59" s="138"/>
      <c r="B59" s="136"/>
      <c r="C59" s="137" t="str">
        <f t="shared" si="0"/>
        <v/>
      </c>
      <c r="D59" s="139" t="str">
        <f>IFERROR(ent_jan[[#This Row],[preço unitário]]*ent_jan[[#This Row],[Qtd]],"")</f>
        <v/>
      </c>
      <c r="F59" s="136"/>
      <c r="G59" s="136"/>
      <c r="H59" s="137" t="str">
        <f>IFERROR(VLOOKUP(vendas_jan[[#This Row],[Produto]],produtos,5,0),"")</f>
        <v/>
      </c>
      <c r="I59" s="137" t="str">
        <f>IFERROR(vendas_jan[[#This Row],[preço unitário]]*vendas_jan[[#This Row],[Qtd]],"")</f>
        <v/>
      </c>
    </row>
    <row r="60" spans="1:9" x14ac:dyDescent="0.3">
      <c r="A60" s="138"/>
      <c r="B60" s="136"/>
      <c r="C60" s="137" t="str">
        <f t="shared" si="0"/>
        <v/>
      </c>
      <c r="D60" s="139" t="str">
        <f>IFERROR(ent_jan[[#This Row],[preço unitário]]*ent_jan[[#This Row],[Qtd]],"")</f>
        <v/>
      </c>
      <c r="F60" s="136"/>
      <c r="G60" s="136"/>
      <c r="H60" s="137" t="str">
        <f>IFERROR(VLOOKUP(vendas_jan[[#This Row],[Produto]],produtos,5,0),"")</f>
        <v/>
      </c>
      <c r="I60" s="137" t="str">
        <f>IFERROR(vendas_jan[[#This Row],[preço unitário]]*vendas_jan[[#This Row],[Qtd]],"")</f>
        <v/>
      </c>
    </row>
    <row r="61" spans="1:9" x14ac:dyDescent="0.3">
      <c r="A61" s="138"/>
      <c r="B61" s="136"/>
      <c r="C61" s="137" t="str">
        <f t="shared" si="0"/>
        <v/>
      </c>
      <c r="D61" s="139" t="str">
        <f>IFERROR(ent_jan[[#This Row],[preço unitário]]*ent_jan[[#This Row],[Qtd]],"")</f>
        <v/>
      </c>
      <c r="F61" s="136"/>
      <c r="G61" s="136"/>
      <c r="H61" s="137" t="str">
        <f>IFERROR(VLOOKUP(vendas_jan[[#This Row],[Produto]],produtos,5,0),"")</f>
        <v/>
      </c>
      <c r="I61" s="137" t="str">
        <f>IFERROR(vendas_jan[[#This Row],[preço unitário]]*vendas_jan[[#This Row],[Qtd]],"")</f>
        <v/>
      </c>
    </row>
    <row r="62" spans="1:9" x14ac:dyDescent="0.3">
      <c r="A62" s="138"/>
      <c r="B62" s="136"/>
      <c r="C62" s="137" t="str">
        <f t="shared" si="0"/>
        <v/>
      </c>
      <c r="D62" s="139" t="str">
        <f>IFERROR(ent_jan[[#This Row],[preço unitário]]*ent_jan[[#This Row],[Qtd]],"")</f>
        <v/>
      </c>
      <c r="F62" s="136"/>
      <c r="G62" s="136"/>
      <c r="H62" s="137" t="str">
        <f>IFERROR(VLOOKUP(vendas_jan[[#This Row],[Produto]],produtos,5,0),"")</f>
        <v/>
      </c>
      <c r="I62" s="137" t="str">
        <f>IFERROR(vendas_jan[[#This Row],[preço unitário]]*vendas_jan[[#This Row],[Qtd]],"")</f>
        <v/>
      </c>
    </row>
    <row r="63" spans="1:9" x14ac:dyDescent="0.3">
      <c r="A63" s="138"/>
      <c r="B63" s="136"/>
      <c r="C63" s="137" t="str">
        <f t="shared" si="0"/>
        <v/>
      </c>
      <c r="D63" s="139" t="str">
        <f>IFERROR(ent_jan[[#This Row],[preço unitário]]*ent_jan[[#This Row],[Qtd]],"")</f>
        <v/>
      </c>
      <c r="F63" s="136"/>
      <c r="G63" s="136"/>
      <c r="H63" s="137" t="str">
        <f>IFERROR(VLOOKUP(vendas_jan[[#This Row],[Produto]],produtos,5,0),"")</f>
        <v/>
      </c>
      <c r="I63" s="137" t="str">
        <f>IFERROR(vendas_jan[[#This Row],[preço unitário]]*vendas_jan[[#This Row],[Qtd]],"")</f>
        <v/>
      </c>
    </row>
    <row r="64" spans="1:9" x14ac:dyDescent="0.3">
      <c r="A64" s="138"/>
      <c r="B64" s="136"/>
      <c r="C64" s="137" t="str">
        <f t="shared" si="0"/>
        <v/>
      </c>
      <c r="D64" s="139" t="str">
        <f>IFERROR(ent_jan[[#This Row],[preço unitário]]*ent_jan[[#This Row],[Qtd]],"")</f>
        <v/>
      </c>
      <c r="F64" s="136"/>
      <c r="G64" s="136"/>
      <c r="H64" s="137" t="str">
        <f>IFERROR(VLOOKUP(vendas_jan[[#This Row],[Produto]],produtos,5,0),"")</f>
        <v/>
      </c>
      <c r="I64" s="137" t="str">
        <f>IFERROR(vendas_jan[[#This Row],[preço unitário]]*vendas_jan[[#This Row],[Qtd]],"")</f>
        <v/>
      </c>
    </row>
    <row r="65" spans="1:9" x14ac:dyDescent="0.3">
      <c r="A65" s="138"/>
      <c r="B65" s="136"/>
      <c r="C65" s="137" t="str">
        <f t="shared" si="0"/>
        <v/>
      </c>
      <c r="D65" s="139" t="str">
        <f>IFERROR(ent_jan[[#This Row],[preço unitário]]*ent_jan[[#This Row],[Qtd]],"")</f>
        <v/>
      </c>
      <c r="F65" s="136"/>
      <c r="G65" s="136"/>
      <c r="H65" s="137" t="str">
        <f>IFERROR(VLOOKUP(vendas_jan[[#This Row],[Produto]],produtos,5,0),"")</f>
        <v/>
      </c>
      <c r="I65" s="137" t="str">
        <f>IFERROR(vendas_jan[[#This Row],[preço unitário]]*vendas_jan[[#This Row],[Qtd]],"")</f>
        <v/>
      </c>
    </row>
    <row r="66" spans="1:9" x14ac:dyDescent="0.3">
      <c r="A66" s="138"/>
      <c r="B66" s="136"/>
      <c r="C66" s="137" t="str">
        <f t="shared" si="0"/>
        <v/>
      </c>
      <c r="D66" s="139" t="str">
        <f>IFERROR(ent_jan[[#This Row],[preço unitário]]*ent_jan[[#This Row],[Qtd]],"")</f>
        <v/>
      </c>
      <c r="F66" s="136"/>
      <c r="G66" s="136"/>
      <c r="H66" s="137" t="str">
        <f>IFERROR(VLOOKUP(vendas_jan[[#This Row],[Produto]],produtos,5,0),"")</f>
        <v/>
      </c>
      <c r="I66" s="137" t="str">
        <f>IFERROR(vendas_jan[[#This Row],[preço unitário]]*vendas_jan[[#This Row],[Qtd]],"")</f>
        <v/>
      </c>
    </row>
    <row r="67" spans="1:9" x14ac:dyDescent="0.3">
      <c r="A67" s="138"/>
      <c r="B67" s="136"/>
      <c r="C67" s="137" t="str">
        <f t="shared" si="0"/>
        <v/>
      </c>
      <c r="D67" s="139" t="str">
        <f>IFERROR(ent_jan[[#This Row],[preço unitário]]*ent_jan[[#This Row],[Qtd]],"")</f>
        <v/>
      </c>
      <c r="F67" s="136"/>
      <c r="G67" s="136"/>
      <c r="H67" s="137" t="str">
        <f>IFERROR(VLOOKUP(vendas_jan[[#This Row],[Produto]],produtos,5,0),"")</f>
        <v/>
      </c>
      <c r="I67" s="137" t="str">
        <f>IFERROR(vendas_jan[[#This Row],[preço unitário]]*vendas_jan[[#This Row],[Qtd]],"")</f>
        <v/>
      </c>
    </row>
    <row r="68" spans="1:9" x14ac:dyDescent="0.3">
      <c r="A68" s="138"/>
      <c r="B68" s="136"/>
      <c r="C68" s="137" t="str">
        <f t="shared" si="0"/>
        <v/>
      </c>
      <c r="D68" s="139" t="str">
        <f>IFERROR(ent_jan[[#This Row],[preço unitário]]*ent_jan[[#This Row],[Qtd]],"")</f>
        <v/>
      </c>
      <c r="F68" s="136"/>
      <c r="G68" s="136"/>
      <c r="H68" s="137" t="str">
        <f>IFERROR(VLOOKUP(vendas_jan[[#This Row],[Produto]],produtos,5,0),"")</f>
        <v/>
      </c>
      <c r="I68" s="137" t="str">
        <f>IFERROR(vendas_jan[[#This Row],[preço unitário]]*vendas_jan[[#This Row],[Qtd]],"")</f>
        <v/>
      </c>
    </row>
    <row r="69" spans="1:9" x14ac:dyDescent="0.3">
      <c r="A69" s="138"/>
      <c r="B69" s="136"/>
      <c r="C69" s="137" t="str">
        <f t="shared" si="0"/>
        <v/>
      </c>
      <c r="D69" s="139" t="str">
        <f>IFERROR(ent_jan[[#This Row],[preço unitário]]*ent_jan[[#This Row],[Qtd]],"")</f>
        <v/>
      </c>
      <c r="F69" s="136"/>
      <c r="G69" s="136"/>
      <c r="H69" s="137" t="str">
        <f>IFERROR(VLOOKUP(vendas_jan[[#This Row],[Produto]],produtos,5,0),"")</f>
        <v/>
      </c>
      <c r="I69" s="137" t="str">
        <f>IFERROR(vendas_jan[[#This Row],[preço unitário]]*vendas_jan[[#This Row],[Qtd]],"")</f>
        <v/>
      </c>
    </row>
    <row r="70" spans="1:9" x14ac:dyDescent="0.3">
      <c r="A70" s="138"/>
      <c r="B70" s="136"/>
      <c r="C70" s="137" t="str">
        <f t="shared" si="0"/>
        <v/>
      </c>
      <c r="D70" s="139" t="str">
        <f>IFERROR(ent_jan[[#This Row],[preço unitário]]*ent_jan[[#This Row],[Qtd]],"")</f>
        <v/>
      </c>
      <c r="F70" s="136"/>
      <c r="G70" s="136"/>
      <c r="H70" s="137" t="str">
        <f>IFERROR(VLOOKUP(vendas_jan[[#This Row],[Produto]],produtos,5,0),"")</f>
        <v/>
      </c>
      <c r="I70" s="137" t="str">
        <f>IFERROR(vendas_jan[[#This Row],[preço unitário]]*vendas_jan[[#This Row],[Qtd]],"")</f>
        <v/>
      </c>
    </row>
    <row r="71" spans="1:9" x14ac:dyDescent="0.3">
      <c r="A71" s="138"/>
      <c r="B71" s="136"/>
      <c r="C71" s="137" t="str">
        <f t="shared" si="0"/>
        <v/>
      </c>
      <c r="D71" s="139" t="str">
        <f>IFERROR(ent_jan[[#This Row],[preço unitário]]*ent_jan[[#This Row],[Qtd]],"")</f>
        <v/>
      </c>
      <c r="F71" s="136"/>
      <c r="G71" s="136"/>
      <c r="H71" s="137" t="str">
        <f>IFERROR(VLOOKUP(vendas_jan[[#This Row],[Produto]],produtos,5,0),"")</f>
        <v/>
      </c>
      <c r="I71" s="137" t="str">
        <f>IFERROR(vendas_jan[[#This Row],[preço unitário]]*vendas_jan[[#This Row],[Qtd]],"")</f>
        <v/>
      </c>
    </row>
    <row r="72" spans="1:9" x14ac:dyDescent="0.3">
      <c r="A72" s="138"/>
      <c r="B72" s="136"/>
      <c r="C72" s="137" t="str">
        <f t="shared" si="0"/>
        <v/>
      </c>
      <c r="D72" s="139" t="str">
        <f>IFERROR(ent_jan[[#This Row],[preço unitário]]*ent_jan[[#This Row],[Qtd]],"")</f>
        <v/>
      </c>
      <c r="F72" s="136"/>
      <c r="G72" s="136"/>
      <c r="H72" s="137" t="str">
        <f>IFERROR(VLOOKUP(vendas_jan[[#This Row],[Produto]],produtos,5,0),"")</f>
        <v/>
      </c>
      <c r="I72" s="137" t="str">
        <f>IFERROR(vendas_jan[[#This Row],[preço unitário]]*vendas_jan[[#This Row],[Qtd]],"")</f>
        <v/>
      </c>
    </row>
    <row r="73" spans="1:9" x14ac:dyDescent="0.3">
      <c r="A73" s="138"/>
      <c r="B73" s="136"/>
      <c r="C73" s="137" t="str">
        <f t="shared" si="0"/>
        <v/>
      </c>
      <c r="D73" s="139" t="str">
        <f>IFERROR(ent_jan[[#This Row],[preço unitário]]*ent_jan[[#This Row],[Qtd]],"")</f>
        <v/>
      </c>
      <c r="F73" s="136"/>
      <c r="G73" s="136"/>
      <c r="H73" s="137" t="str">
        <f>IFERROR(VLOOKUP(vendas_jan[[#This Row],[Produto]],produtos,5,0),"")</f>
        <v/>
      </c>
      <c r="I73" s="137" t="str">
        <f>IFERROR(vendas_jan[[#This Row],[preço unitário]]*vendas_jan[[#This Row],[Qtd]],"")</f>
        <v/>
      </c>
    </row>
    <row r="74" spans="1:9" x14ac:dyDescent="0.3">
      <c r="A74" s="138"/>
      <c r="B74" s="136"/>
      <c r="C74" s="137" t="str">
        <f t="shared" ref="C74:C137" si="1">IFERROR(VLOOKUP(A74,produtos,5,0),"")</f>
        <v/>
      </c>
      <c r="D74" s="139" t="str">
        <f>IFERROR(ent_jan[[#This Row],[preço unitário]]*ent_jan[[#This Row],[Qtd]],"")</f>
        <v/>
      </c>
      <c r="F74" s="136"/>
      <c r="G74" s="136"/>
      <c r="H74" s="137" t="str">
        <f>IFERROR(VLOOKUP(vendas_jan[[#This Row],[Produto]],produtos,5,0),"")</f>
        <v/>
      </c>
      <c r="I74" s="137" t="str">
        <f>IFERROR(vendas_jan[[#This Row],[preço unitário]]*vendas_jan[[#This Row],[Qtd]],"")</f>
        <v/>
      </c>
    </row>
    <row r="75" spans="1:9" x14ac:dyDescent="0.3">
      <c r="A75" s="138"/>
      <c r="B75" s="136"/>
      <c r="C75" s="137" t="str">
        <f t="shared" si="1"/>
        <v/>
      </c>
      <c r="D75" s="139" t="str">
        <f>IFERROR(ent_jan[[#This Row],[preço unitário]]*ent_jan[[#This Row],[Qtd]],"")</f>
        <v/>
      </c>
      <c r="F75" s="136"/>
      <c r="G75" s="136"/>
      <c r="H75" s="137" t="str">
        <f>IFERROR(VLOOKUP(vendas_jan[[#This Row],[Produto]],produtos,5,0),"")</f>
        <v/>
      </c>
      <c r="I75" s="137" t="str">
        <f>IFERROR(vendas_jan[[#This Row],[preço unitário]]*vendas_jan[[#This Row],[Qtd]],"")</f>
        <v/>
      </c>
    </row>
    <row r="76" spans="1:9" x14ac:dyDescent="0.3">
      <c r="A76" s="138"/>
      <c r="B76" s="136"/>
      <c r="C76" s="137" t="str">
        <f t="shared" si="1"/>
        <v/>
      </c>
      <c r="D76" s="139" t="str">
        <f>IFERROR(ent_jan[[#This Row],[preço unitário]]*ent_jan[[#This Row],[Qtd]],"")</f>
        <v/>
      </c>
      <c r="F76" s="136"/>
      <c r="G76" s="136"/>
      <c r="H76" s="137" t="str">
        <f>IFERROR(VLOOKUP(vendas_jan[[#This Row],[Produto]],produtos,5,0),"")</f>
        <v/>
      </c>
      <c r="I76" s="137" t="str">
        <f>IFERROR(vendas_jan[[#This Row],[preço unitário]]*vendas_jan[[#This Row],[Qtd]],"")</f>
        <v/>
      </c>
    </row>
    <row r="77" spans="1:9" x14ac:dyDescent="0.3">
      <c r="A77" s="138"/>
      <c r="B77" s="136"/>
      <c r="C77" s="137" t="str">
        <f t="shared" si="1"/>
        <v/>
      </c>
      <c r="D77" s="139" t="str">
        <f>IFERROR(ent_jan[[#This Row],[preço unitário]]*ent_jan[[#This Row],[Qtd]],"")</f>
        <v/>
      </c>
      <c r="F77" s="136"/>
      <c r="G77" s="136"/>
      <c r="H77" s="137" t="str">
        <f>IFERROR(VLOOKUP(vendas_jan[[#This Row],[Produto]],produtos,5,0),"")</f>
        <v/>
      </c>
      <c r="I77" s="137" t="str">
        <f>IFERROR(vendas_jan[[#This Row],[preço unitário]]*vendas_jan[[#This Row],[Qtd]],"")</f>
        <v/>
      </c>
    </row>
    <row r="78" spans="1:9" x14ac:dyDescent="0.3">
      <c r="A78" s="138"/>
      <c r="B78" s="136"/>
      <c r="C78" s="137" t="str">
        <f t="shared" si="1"/>
        <v/>
      </c>
      <c r="D78" s="139" t="str">
        <f>IFERROR(ent_jan[[#This Row],[preço unitário]]*ent_jan[[#This Row],[Qtd]],"")</f>
        <v/>
      </c>
      <c r="F78" s="136"/>
      <c r="G78" s="136"/>
      <c r="H78" s="137" t="str">
        <f>IFERROR(VLOOKUP(vendas_jan[[#This Row],[Produto]],produtos,5,0),"")</f>
        <v/>
      </c>
      <c r="I78" s="137" t="str">
        <f>IFERROR(vendas_jan[[#This Row],[preço unitário]]*vendas_jan[[#This Row],[Qtd]],"")</f>
        <v/>
      </c>
    </row>
    <row r="79" spans="1:9" x14ac:dyDescent="0.3">
      <c r="A79" s="138"/>
      <c r="B79" s="136"/>
      <c r="C79" s="137" t="str">
        <f t="shared" si="1"/>
        <v/>
      </c>
      <c r="D79" s="139" t="str">
        <f>IFERROR(ent_jan[[#This Row],[preço unitário]]*ent_jan[[#This Row],[Qtd]],"")</f>
        <v/>
      </c>
      <c r="F79" s="136"/>
      <c r="G79" s="136"/>
      <c r="H79" s="137" t="str">
        <f>IFERROR(VLOOKUP(vendas_jan[[#This Row],[Produto]],produtos,5,0),"")</f>
        <v/>
      </c>
      <c r="I79" s="137" t="str">
        <f>IFERROR(vendas_jan[[#This Row],[preço unitário]]*vendas_jan[[#This Row],[Qtd]],"")</f>
        <v/>
      </c>
    </row>
    <row r="80" spans="1:9" x14ac:dyDescent="0.3">
      <c r="A80" s="138"/>
      <c r="B80" s="136"/>
      <c r="C80" s="137" t="str">
        <f t="shared" si="1"/>
        <v/>
      </c>
      <c r="D80" s="139" t="str">
        <f>IFERROR(ent_jan[[#This Row],[preço unitário]]*ent_jan[[#This Row],[Qtd]],"")</f>
        <v/>
      </c>
      <c r="F80" s="136"/>
      <c r="G80" s="136"/>
      <c r="H80" s="137" t="str">
        <f>IFERROR(VLOOKUP(vendas_jan[[#This Row],[Produto]],produtos,5,0),"")</f>
        <v/>
      </c>
      <c r="I80" s="137" t="str">
        <f>IFERROR(vendas_jan[[#This Row],[preço unitário]]*vendas_jan[[#This Row],[Qtd]],"")</f>
        <v/>
      </c>
    </row>
    <row r="81" spans="1:9" x14ac:dyDescent="0.3">
      <c r="A81" s="138"/>
      <c r="B81" s="136"/>
      <c r="C81" s="137" t="str">
        <f t="shared" si="1"/>
        <v/>
      </c>
      <c r="D81" s="139" t="str">
        <f>IFERROR(ent_jan[[#This Row],[preço unitário]]*ent_jan[[#This Row],[Qtd]],"")</f>
        <v/>
      </c>
      <c r="F81" s="136"/>
      <c r="G81" s="136"/>
      <c r="H81" s="137" t="str">
        <f>IFERROR(VLOOKUP(vendas_jan[[#This Row],[Produto]],produtos,5,0),"")</f>
        <v/>
      </c>
      <c r="I81" s="137" t="str">
        <f>IFERROR(vendas_jan[[#This Row],[preço unitário]]*vendas_jan[[#This Row],[Qtd]],"")</f>
        <v/>
      </c>
    </row>
    <row r="82" spans="1:9" x14ac:dyDescent="0.3">
      <c r="A82" s="138"/>
      <c r="B82" s="136"/>
      <c r="C82" s="137" t="str">
        <f t="shared" si="1"/>
        <v/>
      </c>
      <c r="D82" s="139" t="str">
        <f>IFERROR(ent_jan[[#This Row],[preço unitário]]*ent_jan[[#This Row],[Qtd]],"")</f>
        <v/>
      </c>
      <c r="F82" s="136"/>
      <c r="G82" s="136"/>
      <c r="H82" s="137" t="str">
        <f>IFERROR(VLOOKUP(vendas_jan[[#This Row],[Produto]],produtos,5,0),"")</f>
        <v/>
      </c>
      <c r="I82" s="137" t="str">
        <f>IFERROR(vendas_jan[[#This Row],[preço unitário]]*vendas_jan[[#This Row],[Qtd]],"")</f>
        <v/>
      </c>
    </row>
    <row r="83" spans="1:9" x14ac:dyDescent="0.3">
      <c r="A83" s="138"/>
      <c r="B83" s="136"/>
      <c r="C83" s="137" t="str">
        <f t="shared" si="1"/>
        <v/>
      </c>
      <c r="D83" s="139" t="str">
        <f>IFERROR(ent_jan[[#This Row],[preço unitário]]*ent_jan[[#This Row],[Qtd]],"")</f>
        <v/>
      </c>
      <c r="F83" s="136"/>
      <c r="G83" s="136"/>
      <c r="H83" s="137" t="str">
        <f>IFERROR(VLOOKUP(vendas_jan[[#This Row],[Produto]],produtos,5,0),"")</f>
        <v/>
      </c>
      <c r="I83" s="137" t="str">
        <f>IFERROR(vendas_jan[[#This Row],[preço unitário]]*vendas_jan[[#This Row],[Qtd]],"")</f>
        <v/>
      </c>
    </row>
    <row r="84" spans="1:9" x14ac:dyDescent="0.3">
      <c r="A84" s="138"/>
      <c r="B84" s="136"/>
      <c r="C84" s="137" t="str">
        <f t="shared" si="1"/>
        <v/>
      </c>
      <c r="D84" s="139" t="str">
        <f>IFERROR(ent_jan[[#This Row],[preço unitário]]*ent_jan[[#This Row],[Qtd]],"")</f>
        <v/>
      </c>
      <c r="F84" s="136"/>
      <c r="G84" s="136"/>
      <c r="H84" s="137" t="str">
        <f>IFERROR(VLOOKUP(vendas_jan[[#This Row],[Produto]],produtos,5,0),"")</f>
        <v/>
      </c>
      <c r="I84" s="137" t="str">
        <f>IFERROR(vendas_jan[[#This Row],[preço unitário]]*vendas_jan[[#This Row],[Qtd]],"")</f>
        <v/>
      </c>
    </row>
    <row r="85" spans="1:9" x14ac:dyDescent="0.3">
      <c r="A85" s="138"/>
      <c r="B85" s="136"/>
      <c r="C85" s="137" t="str">
        <f t="shared" si="1"/>
        <v/>
      </c>
      <c r="D85" s="139" t="str">
        <f>IFERROR(ent_jan[[#This Row],[preço unitário]]*ent_jan[[#This Row],[Qtd]],"")</f>
        <v/>
      </c>
      <c r="F85" s="136"/>
      <c r="G85" s="136"/>
      <c r="H85" s="137" t="str">
        <f>IFERROR(VLOOKUP(vendas_jan[[#This Row],[Produto]],produtos,5,0),"")</f>
        <v/>
      </c>
      <c r="I85" s="137" t="str">
        <f>IFERROR(vendas_jan[[#This Row],[preço unitário]]*vendas_jan[[#This Row],[Qtd]],"")</f>
        <v/>
      </c>
    </row>
    <row r="86" spans="1:9" x14ac:dyDescent="0.3">
      <c r="A86" s="138"/>
      <c r="B86" s="136"/>
      <c r="C86" s="137" t="str">
        <f t="shared" si="1"/>
        <v/>
      </c>
      <c r="D86" s="139" t="str">
        <f>IFERROR(ent_jan[[#This Row],[preço unitário]]*ent_jan[[#This Row],[Qtd]],"")</f>
        <v/>
      </c>
      <c r="F86" s="136"/>
      <c r="G86" s="136"/>
      <c r="H86" s="137" t="str">
        <f>IFERROR(VLOOKUP(vendas_jan[[#This Row],[Produto]],produtos,5,0),"")</f>
        <v/>
      </c>
      <c r="I86" s="137" t="str">
        <f>IFERROR(vendas_jan[[#This Row],[preço unitário]]*vendas_jan[[#This Row],[Qtd]],"")</f>
        <v/>
      </c>
    </row>
    <row r="87" spans="1:9" x14ac:dyDescent="0.3">
      <c r="A87" s="138"/>
      <c r="B87" s="136"/>
      <c r="C87" s="137" t="str">
        <f t="shared" si="1"/>
        <v/>
      </c>
      <c r="D87" s="139" t="str">
        <f>IFERROR(ent_jan[[#This Row],[preço unitário]]*ent_jan[[#This Row],[Qtd]],"")</f>
        <v/>
      </c>
      <c r="F87" s="136"/>
      <c r="G87" s="136"/>
      <c r="H87" s="137" t="str">
        <f>IFERROR(VLOOKUP(vendas_jan[[#This Row],[Produto]],produtos,5,0),"")</f>
        <v/>
      </c>
      <c r="I87" s="137" t="str">
        <f>IFERROR(vendas_jan[[#This Row],[preço unitário]]*vendas_jan[[#This Row],[Qtd]],"")</f>
        <v/>
      </c>
    </row>
    <row r="88" spans="1:9" x14ac:dyDescent="0.3">
      <c r="A88" s="138"/>
      <c r="B88" s="136"/>
      <c r="C88" s="137" t="str">
        <f t="shared" si="1"/>
        <v/>
      </c>
      <c r="D88" s="139" t="str">
        <f>IFERROR(ent_jan[[#This Row],[preço unitário]]*ent_jan[[#This Row],[Qtd]],"")</f>
        <v/>
      </c>
      <c r="F88" s="136"/>
      <c r="G88" s="136"/>
      <c r="H88" s="137" t="str">
        <f>IFERROR(VLOOKUP(vendas_jan[[#This Row],[Produto]],produtos,5,0),"")</f>
        <v/>
      </c>
      <c r="I88" s="137" t="str">
        <f>IFERROR(vendas_jan[[#This Row],[preço unitário]]*vendas_jan[[#This Row],[Qtd]],"")</f>
        <v/>
      </c>
    </row>
    <row r="89" spans="1:9" x14ac:dyDescent="0.3">
      <c r="A89" s="138"/>
      <c r="B89" s="136"/>
      <c r="C89" s="137" t="str">
        <f t="shared" si="1"/>
        <v/>
      </c>
      <c r="D89" s="139" t="str">
        <f>IFERROR(ent_jan[[#This Row],[preço unitário]]*ent_jan[[#This Row],[Qtd]],"")</f>
        <v/>
      </c>
      <c r="F89" s="136"/>
      <c r="G89" s="136"/>
      <c r="H89" s="137" t="str">
        <f>IFERROR(VLOOKUP(vendas_jan[[#This Row],[Produto]],produtos,5,0),"")</f>
        <v/>
      </c>
      <c r="I89" s="137" t="str">
        <f>IFERROR(vendas_jan[[#This Row],[preço unitário]]*vendas_jan[[#This Row],[Qtd]],"")</f>
        <v/>
      </c>
    </row>
    <row r="90" spans="1:9" x14ac:dyDescent="0.3">
      <c r="A90" s="138"/>
      <c r="B90" s="136"/>
      <c r="C90" s="137" t="str">
        <f t="shared" si="1"/>
        <v/>
      </c>
      <c r="D90" s="139" t="str">
        <f>IFERROR(ent_jan[[#This Row],[preço unitário]]*ent_jan[[#This Row],[Qtd]],"")</f>
        <v/>
      </c>
      <c r="F90" s="136"/>
      <c r="G90" s="136"/>
      <c r="H90" s="137" t="str">
        <f>IFERROR(VLOOKUP(vendas_jan[[#This Row],[Produto]],produtos,5,0),"")</f>
        <v/>
      </c>
      <c r="I90" s="137" t="str">
        <f>IFERROR(vendas_jan[[#This Row],[preço unitário]]*vendas_jan[[#This Row],[Qtd]],"")</f>
        <v/>
      </c>
    </row>
    <row r="91" spans="1:9" x14ac:dyDescent="0.3">
      <c r="A91" s="138"/>
      <c r="B91" s="136"/>
      <c r="C91" s="137" t="str">
        <f t="shared" si="1"/>
        <v/>
      </c>
      <c r="D91" s="139" t="str">
        <f>IFERROR(ent_jan[[#This Row],[preço unitário]]*ent_jan[[#This Row],[Qtd]],"")</f>
        <v/>
      </c>
      <c r="F91" s="136"/>
      <c r="G91" s="136"/>
      <c r="H91" s="137" t="str">
        <f>IFERROR(VLOOKUP(vendas_jan[[#This Row],[Produto]],produtos,5,0),"")</f>
        <v/>
      </c>
      <c r="I91" s="137" t="str">
        <f>IFERROR(vendas_jan[[#This Row],[preço unitário]]*vendas_jan[[#This Row],[Qtd]],"")</f>
        <v/>
      </c>
    </row>
    <row r="92" spans="1:9" x14ac:dyDescent="0.3">
      <c r="A92" s="138"/>
      <c r="B92" s="136"/>
      <c r="C92" s="137" t="str">
        <f t="shared" si="1"/>
        <v/>
      </c>
      <c r="D92" s="139" t="str">
        <f>IFERROR(ent_jan[[#This Row],[preço unitário]]*ent_jan[[#This Row],[Qtd]],"")</f>
        <v/>
      </c>
      <c r="F92" s="136"/>
      <c r="G92" s="136"/>
      <c r="H92" s="137" t="str">
        <f>IFERROR(VLOOKUP(vendas_jan[[#This Row],[Produto]],produtos,5,0),"")</f>
        <v/>
      </c>
      <c r="I92" s="137" t="str">
        <f>IFERROR(vendas_jan[[#This Row],[preço unitário]]*vendas_jan[[#This Row],[Qtd]],"")</f>
        <v/>
      </c>
    </row>
    <row r="93" spans="1:9" x14ac:dyDescent="0.3">
      <c r="A93" s="138"/>
      <c r="B93" s="136"/>
      <c r="C93" s="137" t="str">
        <f t="shared" si="1"/>
        <v/>
      </c>
      <c r="D93" s="139" t="str">
        <f>IFERROR(ent_jan[[#This Row],[preço unitário]]*ent_jan[[#This Row],[Qtd]],"")</f>
        <v/>
      </c>
      <c r="F93" s="136"/>
      <c r="G93" s="136"/>
      <c r="H93" s="137" t="str">
        <f>IFERROR(VLOOKUP(vendas_jan[[#This Row],[Produto]],produtos,5,0),"")</f>
        <v/>
      </c>
      <c r="I93" s="137" t="str">
        <f>IFERROR(vendas_jan[[#This Row],[preço unitário]]*vendas_jan[[#This Row],[Qtd]],"")</f>
        <v/>
      </c>
    </row>
    <row r="94" spans="1:9" x14ac:dyDescent="0.3">
      <c r="A94" s="138"/>
      <c r="B94" s="136"/>
      <c r="C94" s="137" t="str">
        <f t="shared" si="1"/>
        <v/>
      </c>
      <c r="D94" s="139" t="str">
        <f>IFERROR(ent_jan[[#This Row],[preço unitário]]*ent_jan[[#This Row],[Qtd]],"")</f>
        <v/>
      </c>
      <c r="F94" s="136"/>
      <c r="G94" s="136"/>
      <c r="H94" s="137" t="str">
        <f>IFERROR(VLOOKUP(vendas_jan[[#This Row],[Produto]],produtos,5,0),"")</f>
        <v/>
      </c>
      <c r="I94" s="137" t="str">
        <f>IFERROR(vendas_jan[[#This Row],[preço unitário]]*vendas_jan[[#This Row],[Qtd]],"")</f>
        <v/>
      </c>
    </row>
    <row r="95" spans="1:9" x14ac:dyDescent="0.3">
      <c r="A95" s="138"/>
      <c r="B95" s="136"/>
      <c r="C95" s="137" t="str">
        <f t="shared" si="1"/>
        <v/>
      </c>
      <c r="D95" s="139" t="str">
        <f>IFERROR(ent_jan[[#This Row],[preço unitário]]*ent_jan[[#This Row],[Qtd]],"")</f>
        <v/>
      </c>
      <c r="F95" s="136"/>
      <c r="G95" s="136"/>
      <c r="H95" s="137" t="str">
        <f>IFERROR(VLOOKUP(vendas_jan[[#This Row],[Produto]],produtos,5,0),"")</f>
        <v/>
      </c>
      <c r="I95" s="137" t="str">
        <f>IFERROR(vendas_jan[[#This Row],[preço unitário]]*vendas_jan[[#This Row],[Qtd]],"")</f>
        <v/>
      </c>
    </row>
    <row r="96" spans="1:9" x14ac:dyDescent="0.3">
      <c r="A96" s="138"/>
      <c r="B96" s="136"/>
      <c r="C96" s="137" t="str">
        <f t="shared" si="1"/>
        <v/>
      </c>
      <c r="D96" s="139" t="str">
        <f>IFERROR(ent_jan[[#This Row],[preço unitário]]*ent_jan[[#This Row],[Qtd]],"")</f>
        <v/>
      </c>
      <c r="F96" s="136"/>
      <c r="G96" s="136"/>
      <c r="H96" s="137" t="str">
        <f>IFERROR(VLOOKUP(vendas_jan[[#This Row],[Produto]],produtos,5,0),"")</f>
        <v/>
      </c>
      <c r="I96" s="137" t="str">
        <f>IFERROR(vendas_jan[[#This Row],[preço unitário]]*vendas_jan[[#This Row],[Qtd]],"")</f>
        <v/>
      </c>
    </row>
    <row r="97" spans="1:9" x14ac:dyDescent="0.3">
      <c r="A97" s="138"/>
      <c r="B97" s="136"/>
      <c r="C97" s="137" t="str">
        <f t="shared" si="1"/>
        <v/>
      </c>
      <c r="D97" s="139" t="str">
        <f>IFERROR(ent_jan[[#This Row],[preço unitário]]*ent_jan[[#This Row],[Qtd]],"")</f>
        <v/>
      </c>
      <c r="F97" s="136"/>
      <c r="G97" s="136"/>
      <c r="H97" s="137" t="str">
        <f>IFERROR(VLOOKUP(vendas_jan[[#This Row],[Produto]],produtos,5,0),"")</f>
        <v/>
      </c>
      <c r="I97" s="137" t="str">
        <f>IFERROR(vendas_jan[[#This Row],[preço unitário]]*vendas_jan[[#This Row],[Qtd]],"")</f>
        <v/>
      </c>
    </row>
    <row r="98" spans="1:9" x14ac:dyDescent="0.3">
      <c r="A98" s="138"/>
      <c r="B98" s="136"/>
      <c r="C98" s="137" t="str">
        <f t="shared" si="1"/>
        <v/>
      </c>
      <c r="D98" s="139" t="str">
        <f>IFERROR(ent_jan[[#This Row],[preço unitário]]*ent_jan[[#This Row],[Qtd]],"")</f>
        <v/>
      </c>
      <c r="F98" s="136"/>
      <c r="G98" s="136"/>
      <c r="H98" s="137" t="str">
        <f>IFERROR(VLOOKUP(vendas_jan[[#This Row],[Produto]],produtos,5,0),"")</f>
        <v/>
      </c>
      <c r="I98" s="137" t="str">
        <f>IFERROR(vendas_jan[[#This Row],[preço unitário]]*vendas_jan[[#This Row],[Qtd]],"")</f>
        <v/>
      </c>
    </row>
    <row r="99" spans="1:9" x14ac:dyDescent="0.3">
      <c r="A99" s="138"/>
      <c r="B99" s="136"/>
      <c r="C99" s="137" t="str">
        <f t="shared" si="1"/>
        <v/>
      </c>
      <c r="D99" s="139" t="str">
        <f>IFERROR(ent_jan[[#This Row],[preço unitário]]*ent_jan[[#This Row],[Qtd]],"")</f>
        <v/>
      </c>
      <c r="F99" s="136"/>
      <c r="G99" s="136"/>
      <c r="H99" s="137" t="str">
        <f>IFERROR(VLOOKUP(vendas_jan[[#This Row],[Produto]],produtos,5,0),"")</f>
        <v/>
      </c>
      <c r="I99" s="137" t="str">
        <f>IFERROR(vendas_jan[[#This Row],[preço unitário]]*vendas_jan[[#This Row],[Qtd]],"")</f>
        <v/>
      </c>
    </row>
    <row r="100" spans="1:9" x14ac:dyDescent="0.3">
      <c r="A100" s="138"/>
      <c r="B100" s="136"/>
      <c r="C100" s="137" t="str">
        <f t="shared" si="1"/>
        <v/>
      </c>
      <c r="D100" s="139" t="str">
        <f>IFERROR(ent_jan[[#This Row],[preço unitário]]*ent_jan[[#This Row],[Qtd]],"")</f>
        <v/>
      </c>
      <c r="F100" s="136"/>
      <c r="G100" s="136"/>
      <c r="H100" s="137" t="str">
        <f>IFERROR(VLOOKUP(vendas_jan[[#This Row],[Produto]],produtos,5,0),"")</f>
        <v/>
      </c>
      <c r="I100" s="137" t="str">
        <f>IFERROR(vendas_jan[[#This Row],[preço unitário]]*vendas_jan[[#This Row],[Qtd]],"")</f>
        <v/>
      </c>
    </row>
    <row r="101" spans="1:9" x14ac:dyDescent="0.3">
      <c r="A101" s="138"/>
      <c r="B101" s="136"/>
      <c r="C101" s="137" t="str">
        <f t="shared" si="1"/>
        <v/>
      </c>
      <c r="D101" s="139" t="str">
        <f>IFERROR(ent_jan[[#This Row],[preço unitário]]*ent_jan[[#This Row],[Qtd]],"")</f>
        <v/>
      </c>
      <c r="F101" s="136"/>
      <c r="G101" s="136"/>
      <c r="H101" s="137" t="str">
        <f>IFERROR(VLOOKUP(vendas_jan[[#This Row],[Produto]],produtos,5,0),"")</f>
        <v/>
      </c>
      <c r="I101" s="137" t="str">
        <f>IFERROR(vendas_jan[[#This Row],[preço unitário]]*vendas_jan[[#This Row],[Qtd]],"")</f>
        <v/>
      </c>
    </row>
    <row r="102" spans="1:9" x14ac:dyDescent="0.3">
      <c r="A102" s="138"/>
      <c r="B102" s="136"/>
      <c r="C102" s="137" t="str">
        <f t="shared" si="1"/>
        <v/>
      </c>
      <c r="D102" s="139" t="str">
        <f>IFERROR(ent_jan[[#This Row],[preço unitário]]*ent_jan[[#This Row],[Qtd]],"")</f>
        <v/>
      </c>
      <c r="F102" s="136"/>
      <c r="G102" s="136"/>
      <c r="H102" s="137" t="str">
        <f>IFERROR(VLOOKUP(vendas_jan[[#This Row],[Produto]],produtos,5,0),"")</f>
        <v/>
      </c>
      <c r="I102" s="137" t="str">
        <f>IFERROR(vendas_jan[[#This Row],[preço unitário]]*vendas_jan[[#This Row],[Qtd]],"")</f>
        <v/>
      </c>
    </row>
    <row r="103" spans="1:9" x14ac:dyDescent="0.3">
      <c r="A103" s="138"/>
      <c r="B103" s="136"/>
      <c r="C103" s="137" t="str">
        <f t="shared" si="1"/>
        <v/>
      </c>
      <c r="D103" s="139" t="str">
        <f>IFERROR(ent_jan[[#This Row],[preço unitário]]*ent_jan[[#This Row],[Qtd]],"")</f>
        <v/>
      </c>
      <c r="F103" s="136"/>
      <c r="G103" s="136"/>
      <c r="H103" s="137" t="str">
        <f>IFERROR(VLOOKUP(vendas_jan[[#This Row],[Produto]],produtos,5,0),"")</f>
        <v/>
      </c>
      <c r="I103" s="137" t="str">
        <f>IFERROR(vendas_jan[[#This Row],[preço unitário]]*vendas_jan[[#This Row],[Qtd]],"")</f>
        <v/>
      </c>
    </row>
    <row r="104" spans="1:9" x14ac:dyDescent="0.3">
      <c r="A104" s="138"/>
      <c r="B104" s="136"/>
      <c r="C104" s="137" t="str">
        <f t="shared" si="1"/>
        <v/>
      </c>
      <c r="D104" s="139" t="str">
        <f>IFERROR(ent_jan[[#This Row],[preço unitário]]*ent_jan[[#This Row],[Qtd]],"")</f>
        <v/>
      </c>
      <c r="F104" s="136"/>
      <c r="G104" s="136"/>
      <c r="H104" s="137" t="str">
        <f>IFERROR(VLOOKUP(vendas_jan[[#This Row],[Produto]],produtos,5,0),"")</f>
        <v/>
      </c>
      <c r="I104" s="137" t="str">
        <f>IFERROR(vendas_jan[[#This Row],[preço unitário]]*vendas_jan[[#This Row],[Qtd]],"")</f>
        <v/>
      </c>
    </row>
    <row r="105" spans="1:9" x14ac:dyDescent="0.3">
      <c r="A105" s="138"/>
      <c r="B105" s="136"/>
      <c r="C105" s="137" t="str">
        <f t="shared" si="1"/>
        <v/>
      </c>
      <c r="D105" s="139" t="str">
        <f>IFERROR(ent_jan[[#This Row],[preço unitário]]*ent_jan[[#This Row],[Qtd]],"")</f>
        <v/>
      </c>
      <c r="F105" s="136"/>
      <c r="G105" s="136"/>
      <c r="H105" s="137" t="str">
        <f>IFERROR(VLOOKUP(vendas_jan[[#This Row],[Produto]],produtos,5,0),"")</f>
        <v/>
      </c>
      <c r="I105" s="137" t="str">
        <f>IFERROR(vendas_jan[[#This Row],[preço unitário]]*vendas_jan[[#This Row],[Qtd]],"")</f>
        <v/>
      </c>
    </row>
    <row r="106" spans="1:9" x14ac:dyDescent="0.3">
      <c r="A106" s="138"/>
      <c r="B106" s="136"/>
      <c r="C106" s="137" t="str">
        <f t="shared" si="1"/>
        <v/>
      </c>
      <c r="D106" s="139" t="str">
        <f>IFERROR(ent_jan[[#This Row],[preço unitário]]*ent_jan[[#This Row],[Qtd]],"")</f>
        <v/>
      </c>
      <c r="F106" s="136"/>
      <c r="G106" s="136"/>
      <c r="H106" s="137" t="str">
        <f>IFERROR(VLOOKUP(vendas_jan[[#This Row],[Produto]],produtos,5,0),"")</f>
        <v/>
      </c>
      <c r="I106" s="137" t="str">
        <f>IFERROR(vendas_jan[[#This Row],[preço unitário]]*vendas_jan[[#This Row],[Qtd]],"")</f>
        <v/>
      </c>
    </row>
    <row r="107" spans="1:9" x14ac:dyDescent="0.3">
      <c r="A107" s="138"/>
      <c r="B107" s="136"/>
      <c r="C107" s="137" t="str">
        <f t="shared" si="1"/>
        <v/>
      </c>
      <c r="D107" s="139" t="str">
        <f>IFERROR(ent_jan[[#This Row],[preço unitário]]*ent_jan[[#This Row],[Qtd]],"")</f>
        <v/>
      </c>
      <c r="F107" s="136"/>
      <c r="G107" s="136"/>
      <c r="H107" s="137" t="str">
        <f>IFERROR(VLOOKUP(vendas_jan[[#This Row],[Produto]],produtos,5,0),"")</f>
        <v/>
      </c>
      <c r="I107" s="137" t="str">
        <f>IFERROR(vendas_jan[[#This Row],[preço unitário]]*vendas_jan[[#This Row],[Qtd]],"")</f>
        <v/>
      </c>
    </row>
    <row r="108" spans="1:9" x14ac:dyDescent="0.3">
      <c r="A108" s="138"/>
      <c r="B108" s="136"/>
      <c r="C108" s="137" t="str">
        <f t="shared" si="1"/>
        <v/>
      </c>
      <c r="D108" s="139" t="str">
        <f>IFERROR(ent_jan[[#This Row],[preço unitário]]*ent_jan[[#This Row],[Qtd]],"")</f>
        <v/>
      </c>
      <c r="F108" s="136"/>
      <c r="G108" s="136"/>
      <c r="H108" s="137" t="str">
        <f>IFERROR(VLOOKUP(vendas_jan[[#This Row],[Produto]],produtos,5,0),"")</f>
        <v/>
      </c>
      <c r="I108" s="137" t="str">
        <f>IFERROR(vendas_jan[[#This Row],[preço unitário]]*vendas_jan[[#This Row],[Qtd]],"")</f>
        <v/>
      </c>
    </row>
    <row r="109" spans="1:9" x14ac:dyDescent="0.3">
      <c r="A109" s="138"/>
      <c r="B109" s="136"/>
      <c r="C109" s="137" t="str">
        <f t="shared" si="1"/>
        <v/>
      </c>
      <c r="D109" s="139" t="str">
        <f>IFERROR(ent_jan[[#This Row],[preço unitário]]*ent_jan[[#This Row],[Qtd]],"")</f>
        <v/>
      </c>
      <c r="F109" s="136"/>
      <c r="G109" s="136"/>
      <c r="H109" s="137" t="str">
        <f>IFERROR(VLOOKUP(vendas_jan[[#This Row],[Produto]],produtos,5,0),"")</f>
        <v/>
      </c>
      <c r="I109" s="137" t="str">
        <f>IFERROR(vendas_jan[[#This Row],[preço unitário]]*vendas_jan[[#This Row],[Qtd]],"")</f>
        <v/>
      </c>
    </row>
    <row r="110" spans="1:9" x14ac:dyDescent="0.3">
      <c r="A110" s="138"/>
      <c r="B110" s="136"/>
      <c r="C110" s="137" t="str">
        <f t="shared" si="1"/>
        <v/>
      </c>
      <c r="D110" s="139" t="str">
        <f>IFERROR(ent_jan[[#This Row],[preço unitário]]*ent_jan[[#This Row],[Qtd]],"")</f>
        <v/>
      </c>
      <c r="F110" s="136"/>
      <c r="G110" s="136"/>
      <c r="H110" s="137" t="str">
        <f>IFERROR(VLOOKUP(vendas_jan[[#This Row],[Produto]],produtos,5,0),"")</f>
        <v/>
      </c>
      <c r="I110" s="137" t="str">
        <f>IFERROR(vendas_jan[[#This Row],[preço unitário]]*vendas_jan[[#This Row],[Qtd]],"")</f>
        <v/>
      </c>
    </row>
    <row r="111" spans="1:9" x14ac:dyDescent="0.3">
      <c r="A111" s="138"/>
      <c r="B111" s="136"/>
      <c r="C111" s="137" t="str">
        <f t="shared" si="1"/>
        <v/>
      </c>
      <c r="D111" s="139" t="str">
        <f>IFERROR(ent_jan[[#This Row],[preço unitário]]*ent_jan[[#This Row],[Qtd]],"")</f>
        <v/>
      </c>
      <c r="F111" s="136"/>
      <c r="G111" s="136"/>
      <c r="H111" s="137" t="str">
        <f>IFERROR(VLOOKUP(vendas_jan[[#This Row],[Produto]],produtos,5,0),"")</f>
        <v/>
      </c>
      <c r="I111" s="137" t="str">
        <f>IFERROR(vendas_jan[[#This Row],[preço unitário]]*vendas_jan[[#This Row],[Qtd]],"")</f>
        <v/>
      </c>
    </row>
    <row r="112" spans="1:9" x14ac:dyDescent="0.3">
      <c r="A112" s="138"/>
      <c r="B112" s="136"/>
      <c r="C112" s="137" t="str">
        <f t="shared" si="1"/>
        <v/>
      </c>
      <c r="D112" s="139" t="str">
        <f>IFERROR(ent_jan[[#This Row],[preço unitário]]*ent_jan[[#This Row],[Qtd]],"")</f>
        <v/>
      </c>
      <c r="F112" s="136"/>
      <c r="G112" s="136"/>
      <c r="H112" s="137" t="str">
        <f>IFERROR(VLOOKUP(vendas_jan[[#This Row],[Produto]],produtos,5,0),"")</f>
        <v/>
      </c>
      <c r="I112" s="137" t="str">
        <f>IFERROR(vendas_jan[[#This Row],[preço unitário]]*vendas_jan[[#This Row],[Qtd]],"")</f>
        <v/>
      </c>
    </row>
    <row r="113" spans="1:9" x14ac:dyDescent="0.3">
      <c r="A113" s="138"/>
      <c r="B113" s="136"/>
      <c r="C113" s="137" t="str">
        <f t="shared" si="1"/>
        <v/>
      </c>
      <c r="D113" s="139" t="str">
        <f>IFERROR(ent_jan[[#This Row],[preço unitário]]*ent_jan[[#This Row],[Qtd]],"")</f>
        <v/>
      </c>
      <c r="F113" s="136"/>
      <c r="G113" s="136"/>
      <c r="H113" s="137" t="str">
        <f>IFERROR(VLOOKUP(vendas_jan[[#This Row],[Produto]],produtos,5,0),"")</f>
        <v/>
      </c>
      <c r="I113" s="137" t="str">
        <f>IFERROR(vendas_jan[[#This Row],[preço unitário]]*vendas_jan[[#This Row],[Qtd]],"")</f>
        <v/>
      </c>
    </row>
    <row r="114" spans="1:9" x14ac:dyDescent="0.3">
      <c r="A114" s="138"/>
      <c r="B114" s="136"/>
      <c r="C114" s="137" t="str">
        <f t="shared" si="1"/>
        <v/>
      </c>
      <c r="D114" s="139" t="str">
        <f>IFERROR(ent_jan[[#This Row],[preço unitário]]*ent_jan[[#This Row],[Qtd]],"")</f>
        <v/>
      </c>
      <c r="F114" s="136"/>
      <c r="G114" s="136"/>
      <c r="H114" s="137" t="str">
        <f>IFERROR(VLOOKUP(vendas_jan[[#This Row],[Produto]],produtos,5,0),"")</f>
        <v/>
      </c>
      <c r="I114" s="137" t="str">
        <f>IFERROR(vendas_jan[[#This Row],[preço unitário]]*vendas_jan[[#This Row],[Qtd]],"")</f>
        <v/>
      </c>
    </row>
    <row r="115" spans="1:9" x14ac:dyDescent="0.3">
      <c r="A115" s="138"/>
      <c r="B115" s="136"/>
      <c r="C115" s="137" t="str">
        <f t="shared" si="1"/>
        <v/>
      </c>
      <c r="D115" s="139" t="str">
        <f>IFERROR(ent_jan[[#This Row],[preço unitário]]*ent_jan[[#This Row],[Qtd]],"")</f>
        <v/>
      </c>
      <c r="F115" s="136"/>
      <c r="G115" s="136"/>
      <c r="H115" s="137" t="str">
        <f>IFERROR(VLOOKUP(vendas_jan[[#This Row],[Produto]],produtos,5,0),"")</f>
        <v/>
      </c>
      <c r="I115" s="137" t="str">
        <f>IFERROR(vendas_jan[[#This Row],[preço unitário]]*vendas_jan[[#This Row],[Qtd]],"")</f>
        <v/>
      </c>
    </row>
    <row r="116" spans="1:9" x14ac:dyDescent="0.3">
      <c r="A116" s="138"/>
      <c r="B116" s="136"/>
      <c r="C116" s="137" t="str">
        <f t="shared" si="1"/>
        <v/>
      </c>
      <c r="D116" s="139" t="str">
        <f>IFERROR(ent_jan[[#This Row],[preço unitário]]*ent_jan[[#This Row],[Qtd]],"")</f>
        <v/>
      </c>
      <c r="F116" s="136"/>
      <c r="G116" s="136"/>
      <c r="H116" s="137" t="str">
        <f>IFERROR(VLOOKUP(vendas_jan[[#This Row],[Produto]],produtos,5,0),"")</f>
        <v/>
      </c>
      <c r="I116" s="137" t="str">
        <f>IFERROR(vendas_jan[[#This Row],[preço unitário]]*vendas_jan[[#This Row],[Qtd]],"")</f>
        <v/>
      </c>
    </row>
    <row r="117" spans="1:9" x14ac:dyDescent="0.3">
      <c r="A117" s="138"/>
      <c r="B117" s="136"/>
      <c r="C117" s="137" t="str">
        <f t="shared" si="1"/>
        <v/>
      </c>
      <c r="D117" s="139" t="str">
        <f>IFERROR(ent_jan[[#This Row],[preço unitário]]*ent_jan[[#This Row],[Qtd]],"")</f>
        <v/>
      </c>
      <c r="F117" s="136"/>
      <c r="G117" s="136"/>
      <c r="H117" s="137" t="str">
        <f>IFERROR(VLOOKUP(vendas_jan[[#This Row],[Produto]],produtos,5,0),"")</f>
        <v/>
      </c>
      <c r="I117" s="137" t="str">
        <f>IFERROR(vendas_jan[[#This Row],[preço unitário]]*vendas_jan[[#This Row],[Qtd]],"")</f>
        <v/>
      </c>
    </row>
    <row r="118" spans="1:9" x14ac:dyDescent="0.3">
      <c r="A118" s="138"/>
      <c r="B118" s="136"/>
      <c r="C118" s="137" t="str">
        <f t="shared" si="1"/>
        <v/>
      </c>
      <c r="D118" s="139" t="str">
        <f>IFERROR(ent_jan[[#This Row],[preço unitário]]*ent_jan[[#This Row],[Qtd]],"")</f>
        <v/>
      </c>
      <c r="F118" s="136"/>
      <c r="G118" s="136"/>
      <c r="H118" s="137" t="str">
        <f>IFERROR(VLOOKUP(vendas_jan[[#This Row],[Produto]],produtos,5,0),"")</f>
        <v/>
      </c>
      <c r="I118" s="137" t="str">
        <f>IFERROR(vendas_jan[[#This Row],[preço unitário]]*vendas_jan[[#This Row],[Qtd]],"")</f>
        <v/>
      </c>
    </row>
    <row r="119" spans="1:9" x14ac:dyDescent="0.3">
      <c r="A119" s="138"/>
      <c r="B119" s="136"/>
      <c r="C119" s="137" t="str">
        <f t="shared" si="1"/>
        <v/>
      </c>
      <c r="D119" s="139" t="str">
        <f>IFERROR(ent_jan[[#This Row],[preço unitário]]*ent_jan[[#This Row],[Qtd]],"")</f>
        <v/>
      </c>
      <c r="F119" s="136"/>
      <c r="G119" s="136"/>
      <c r="H119" s="137" t="str">
        <f>IFERROR(VLOOKUP(vendas_jan[[#This Row],[Produto]],produtos,5,0),"")</f>
        <v/>
      </c>
      <c r="I119" s="137" t="str">
        <f>IFERROR(vendas_jan[[#This Row],[preço unitário]]*vendas_jan[[#This Row],[Qtd]],"")</f>
        <v/>
      </c>
    </row>
    <row r="120" spans="1:9" x14ac:dyDescent="0.3">
      <c r="A120" s="138"/>
      <c r="B120" s="136"/>
      <c r="C120" s="137" t="str">
        <f t="shared" si="1"/>
        <v/>
      </c>
      <c r="D120" s="139" t="str">
        <f>IFERROR(ent_jan[[#This Row],[preço unitário]]*ent_jan[[#This Row],[Qtd]],"")</f>
        <v/>
      </c>
      <c r="F120" s="136"/>
      <c r="G120" s="136"/>
      <c r="H120" s="137" t="str">
        <f>IFERROR(VLOOKUP(vendas_jan[[#This Row],[Produto]],produtos,5,0),"")</f>
        <v/>
      </c>
      <c r="I120" s="137" t="str">
        <f>IFERROR(vendas_jan[[#This Row],[preço unitário]]*vendas_jan[[#This Row],[Qtd]],"")</f>
        <v/>
      </c>
    </row>
    <row r="121" spans="1:9" x14ac:dyDescent="0.3">
      <c r="A121" s="138"/>
      <c r="B121" s="136"/>
      <c r="C121" s="137" t="str">
        <f t="shared" si="1"/>
        <v/>
      </c>
      <c r="D121" s="139" t="str">
        <f>IFERROR(ent_jan[[#This Row],[preço unitário]]*ent_jan[[#This Row],[Qtd]],"")</f>
        <v/>
      </c>
      <c r="F121" s="136"/>
      <c r="G121" s="136"/>
      <c r="H121" s="137" t="str">
        <f>IFERROR(VLOOKUP(vendas_jan[[#This Row],[Produto]],produtos,5,0),"")</f>
        <v/>
      </c>
      <c r="I121" s="137" t="str">
        <f>IFERROR(vendas_jan[[#This Row],[preço unitário]]*vendas_jan[[#This Row],[Qtd]],"")</f>
        <v/>
      </c>
    </row>
    <row r="122" spans="1:9" x14ac:dyDescent="0.3">
      <c r="A122" s="138"/>
      <c r="B122" s="136"/>
      <c r="C122" s="137" t="str">
        <f t="shared" si="1"/>
        <v/>
      </c>
      <c r="D122" s="139" t="str">
        <f>IFERROR(ent_jan[[#This Row],[preço unitário]]*ent_jan[[#This Row],[Qtd]],"")</f>
        <v/>
      </c>
      <c r="F122" s="136"/>
      <c r="G122" s="136"/>
      <c r="H122" s="137" t="str">
        <f>IFERROR(VLOOKUP(vendas_jan[[#This Row],[Produto]],produtos,5,0),"")</f>
        <v/>
      </c>
      <c r="I122" s="137" t="str">
        <f>IFERROR(vendas_jan[[#This Row],[preço unitário]]*vendas_jan[[#This Row],[Qtd]],"")</f>
        <v/>
      </c>
    </row>
    <row r="123" spans="1:9" x14ac:dyDescent="0.3">
      <c r="A123" s="138"/>
      <c r="B123" s="136"/>
      <c r="C123" s="137" t="str">
        <f t="shared" si="1"/>
        <v/>
      </c>
      <c r="D123" s="139" t="str">
        <f>IFERROR(ent_jan[[#This Row],[preço unitário]]*ent_jan[[#This Row],[Qtd]],"")</f>
        <v/>
      </c>
      <c r="F123" s="136"/>
      <c r="G123" s="136"/>
      <c r="H123" s="137" t="str">
        <f>IFERROR(VLOOKUP(vendas_jan[[#This Row],[Produto]],produtos,5,0),"")</f>
        <v/>
      </c>
      <c r="I123" s="137" t="str">
        <f>IFERROR(vendas_jan[[#This Row],[preço unitário]]*vendas_jan[[#This Row],[Qtd]],"")</f>
        <v/>
      </c>
    </row>
    <row r="124" spans="1:9" x14ac:dyDescent="0.3">
      <c r="A124" s="138"/>
      <c r="B124" s="136"/>
      <c r="C124" s="137" t="str">
        <f t="shared" si="1"/>
        <v/>
      </c>
      <c r="D124" s="139" t="str">
        <f>IFERROR(ent_jan[[#This Row],[preço unitário]]*ent_jan[[#This Row],[Qtd]],"")</f>
        <v/>
      </c>
      <c r="F124" s="136"/>
      <c r="G124" s="136"/>
      <c r="H124" s="137" t="str">
        <f>IFERROR(VLOOKUP(vendas_jan[[#This Row],[Produto]],produtos,5,0),"")</f>
        <v/>
      </c>
      <c r="I124" s="137" t="str">
        <f>IFERROR(vendas_jan[[#This Row],[preço unitário]]*vendas_jan[[#This Row],[Qtd]],"")</f>
        <v/>
      </c>
    </row>
    <row r="125" spans="1:9" x14ac:dyDescent="0.3">
      <c r="A125" s="138"/>
      <c r="B125" s="136"/>
      <c r="C125" s="137" t="str">
        <f t="shared" si="1"/>
        <v/>
      </c>
      <c r="D125" s="139" t="str">
        <f>IFERROR(ent_jan[[#This Row],[preço unitário]]*ent_jan[[#This Row],[Qtd]],"")</f>
        <v/>
      </c>
      <c r="F125" s="136"/>
      <c r="G125" s="136"/>
      <c r="H125" s="137" t="str">
        <f>IFERROR(VLOOKUP(vendas_jan[[#This Row],[Produto]],produtos,5,0),"")</f>
        <v/>
      </c>
      <c r="I125" s="137" t="str">
        <f>IFERROR(vendas_jan[[#This Row],[preço unitário]]*vendas_jan[[#This Row],[Qtd]],"")</f>
        <v/>
      </c>
    </row>
    <row r="126" spans="1:9" x14ac:dyDescent="0.3">
      <c r="A126" s="138"/>
      <c r="B126" s="136"/>
      <c r="C126" s="137" t="str">
        <f t="shared" si="1"/>
        <v/>
      </c>
      <c r="D126" s="139" t="str">
        <f>IFERROR(ent_jan[[#This Row],[preço unitário]]*ent_jan[[#This Row],[Qtd]],"")</f>
        <v/>
      </c>
      <c r="F126" s="136"/>
      <c r="G126" s="136"/>
      <c r="H126" s="137" t="str">
        <f>IFERROR(VLOOKUP(vendas_jan[[#This Row],[Produto]],produtos,5,0),"")</f>
        <v/>
      </c>
      <c r="I126" s="137" t="str">
        <f>IFERROR(vendas_jan[[#This Row],[preço unitário]]*vendas_jan[[#This Row],[Qtd]],"")</f>
        <v/>
      </c>
    </row>
    <row r="127" spans="1:9" x14ac:dyDescent="0.3">
      <c r="A127" s="138"/>
      <c r="B127" s="136"/>
      <c r="C127" s="137" t="str">
        <f t="shared" si="1"/>
        <v/>
      </c>
      <c r="D127" s="139" t="str">
        <f>IFERROR(ent_jan[[#This Row],[preço unitário]]*ent_jan[[#This Row],[Qtd]],"")</f>
        <v/>
      </c>
      <c r="F127" s="136"/>
      <c r="G127" s="136"/>
      <c r="H127" s="137" t="str">
        <f>IFERROR(VLOOKUP(vendas_jan[[#This Row],[Produto]],produtos,5,0),"")</f>
        <v/>
      </c>
      <c r="I127" s="137" t="str">
        <f>IFERROR(vendas_jan[[#This Row],[preço unitário]]*vendas_jan[[#This Row],[Qtd]],"")</f>
        <v/>
      </c>
    </row>
    <row r="128" spans="1:9" x14ac:dyDescent="0.3">
      <c r="A128" s="138"/>
      <c r="B128" s="136"/>
      <c r="C128" s="137" t="str">
        <f t="shared" si="1"/>
        <v/>
      </c>
      <c r="D128" s="139" t="str">
        <f>IFERROR(ent_jan[[#This Row],[preço unitário]]*ent_jan[[#This Row],[Qtd]],"")</f>
        <v/>
      </c>
      <c r="F128" s="136"/>
      <c r="G128" s="136"/>
      <c r="H128" s="137" t="str">
        <f>IFERROR(VLOOKUP(vendas_jan[[#This Row],[Produto]],produtos,5,0),"")</f>
        <v/>
      </c>
      <c r="I128" s="137" t="str">
        <f>IFERROR(vendas_jan[[#This Row],[preço unitário]]*vendas_jan[[#This Row],[Qtd]],"")</f>
        <v/>
      </c>
    </row>
    <row r="129" spans="1:9" x14ac:dyDescent="0.3">
      <c r="A129" s="138"/>
      <c r="B129" s="136"/>
      <c r="C129" s="137" t="str">
        <f t="shared" si="1"/>
        <v/>
      </c>
      <c r="D129" s="139" t="str">
        <f>IFERROR(ent_jan[[#This Row],[preço unitário]]*ent_jan[[#This Row],[Qtd]],"")</f>
        <v/>
      </c>
      <c r="F129" s="136"/>
      <c r="G129" s="136"/>
      <c r="H129" s="137" t="str">
        <f>IFERROR(VLOOKUP(vendas_jan[[#This Row],[Produto]],produtos,5,0),"")</f>
        <v/>
      </c>
      <c r="I129" s="137" t="str">
        <f>IFERROR(vendas_jan[[#This Row],[preço unitário]]*vendas_jan[[#This Row],[Qtd]],"")</f>
        <v/>
      </c>
    </row>
    <row r="130" spans="1:9" x14ac:dyDescent="0.3">
      <c r="A130" s="138"/>
      <c r="B130" s="136"/>
      <c r="C130" s="137" t="str">
        <f t="shared" si="1"/>
        <v/>
      </c>
      <c r="D130" s="139" t="str">
        <f>IFERROR(ent_jan[[#This Row],[preço unitário]]*ent_jan[[#This Row],[Qtd]],"")</f>
        <v/>
      </c>
      <c r="F130" s="136"/>
      <c r="G130" s="136"/>
      <c r="H130" s="137" t="str">
        <f>IFERROR(VLOOKUP(vendas_jan[[#This Row],[Produto]],produtos,5,0),"")</f>
        <v/>
      </c>
      <c r="I130" s="137" t="str">
        <f>IFERROR(vendas_jan[[#This Row],[preço unitário]]*vendas_jan[[#This Row],[Qtd]],"")</f>
        <v/>
      </c>
    </row>
    <row r="131" spans="1:9" x14ac:dyDescent="0.3">
      <c r="A131" s="138"/>
      <c r="B131" s="136"/>
      <c r="C131" s="137" t="str">
        <f t="shared" si="1"/>
        <v/>
      </c>
      <c r="D131" s="139" t="str">
        <f>IFERROR(ent_jan[[#This Row],[preço unitário]]*ent_jan[[#This Row],[Qtd]],"")</f>
        <v/>
      </c>
      <c r="F131" s="136"/>
      <c r="G131" s="136"/>
      <c r="H131" s="137" t="str">
        <f>IFERROR(VLOOKUP(vendas_jan[[#This Row],[Produto]],produtos,5,0),"")</f>
        <v/>
      </c>
      <c r="I131" s="137" t="str">
        <f>IFERROR(vendas_jan[[#This Row],[preço unitário]]*vendas_jan[[#This Row],[Qtd]],"")</f>
        <v/>
      </c>
    </row>
    <row r="132" spans="1:9" x14ac:dyDescent="0.3">
      <c r="A132" s="138"/>
      <c r="B132" s="136"/>
      <c r="C132" s="137" t="str">
        <f t="shared" si="1"/>
        <v/>
      </c>
      <c r="D132" s="139" t="str">
        <f>IFERROR(ent_jan[[#This Row],[preço unitário]]*ent_jan[[#This Row],[Qtd]],"")</f>
        <v/>
      </c>
      <c r="F132" s="136"/>
      <c r="G132" s="136"/>
      <c r="H132" s="137" t="str">
        <f>IFERROR(VLOOKUP(vendas_jan[[#This Row],[Produto]],produtos,5,0),"")</f>
        <v/>
      </c>
      <c r="I132" s="137" t="str">
        <f>IFERROR(vendas_jan[[#This Row],[preço unitário]]*vendas_jan[[#This Row],[Qtd]],"")</f>
        <v/>
      </c>
    </row>
    <row r="133" spans="1:9" x14ac:dyDescent="0.3">
      <c r="A133" s="138"/>
      <c r="B133" s="136"/>
      <c r="C133" s="137" t="str">
        <f t="shared" si="1"/>
        <v/>
      </c>
      <c r="D133" s="139" t="str">
        <f>IFERROR(ent_jan[[#This Row],[preço unitário]]*ent_jan[[#This Row],[Qtd]],"")</f>
        <v/>
      </c>
      <c r="F133" s="136"/>
      <c r="G133" s="136"/>
      <c r="H133" s="137" t="str">
        <f>IFERROR(VLOOKUP(vendas_jan[[#This Row],[Produto]],produtos,5,0),"")</f>
        <v/>
      </c>
      <c r="I133" s="137" t="str">
        <f>IFERROR(vendas_jan[[#This Row],[preço unitário]]*vendas_jan[[#This Row],[Qtd]],"")</f>
        <v/>
      </c>
    </row>
    <row r="134" spans="1:9" x14ac:dyDescent="0.3">
      <c r="A134" s="138"/>
      <c r="B134" s="136"/>
      <c r="C134" s="137" t="str">
        <f t="shared" si="1"/>
        <v/>
      </c>
      <c r="D134" s="139" t="str">
        <f>IFERROR(ent_jan[[#This Row],[preço unitário]]*ent_jan[[#This Row],[Qtd]],"")</f>
        <v/>
      </c>
      <c r="F134" s="136"/>
      <c r="G134" s="136"/>
      <c r="H134" s="137" t="str">
        <f>IFERROR(VLOOKUP(vendas_jan[[#This Row],[Produto]],produtos,5,0),"")</f>
        <v/>
      </c>
      <c r="I134" s="137" t="str">
        <f>IFERROR(vendas_jan[[#This Row],[preço unitário]]*vendas_jan[[#This Row],[Qtd]],"")</f>
        <v/>
      </c>
    </row>
    <row r="135" spans="1:9" x14ac:dyDescent="0.3">
      <c r="A135" s="138"/>
      <c r="B135" s="136"/>
      <c r="C135" s="137" t="str">
        <f t="shared" si="1"/>
        <v/>
      </c>
      <c r="D135" s="139" t="str">
        <f>IFERROR(ent_jan[[#This Row],[preço unitário]]*ent_jan[[#This Row],[Qtd]],"")</f>
        <v/>
      </c>
      <c r="F135" s="136"/>
      <c r="G135" s="136"/>
      <c r="H135" s="137" t="str">
        <f>IFERROR(VLOOKUP(vendas_jan[[#This Row],[Produto]],produtos,5,0),"")</f>
        <v/>
      </c>
      <c r="I135" s="137" t="str">
        <f>IFERROR(vendas_jan[[#This Row],[preço unitário]]*vendas_jan[[#This Row],[Qtd]],"")</f>
        <v/>
      </c>
    </row>
    <row r="136" spans="1:9" x14ac:dyDescent="0.3">
      <c r="A136" s="138"/>
      <c r="B136" s="136"/>
      <c r="C136" s="137" t="str">
        <f t="shared" si="1"/>
        <v/>
      </c>
      <c r="D136" s="139" t="str">
        <f>IFERROR(ent_jan[[#This Row],[preço unitário]]*ent_jan[[#This Row],[Qtd]],"")</f>
        <v/>
      </c>
      <c r="F136" s="136"/>
      <c r="G136" s="136"/>
      <c r="H136" s="137" t="str">
        <f>IFERROR(VLOOKUP(vendas_jan[[#This Row],[Produto]],produtos,5,0),"")</f>
        <v/>
      </c>
      <c r="I136" s="137" t="str">
        <f>IFERROR(vendas_jan[[#This Row],[preço unitário]]*vendas_jan[[#This Row],[Qtd]],"")</f>
        <v/>
      </c>
    </row>
    <row r="137" spans="1:9" x14ac:dyDescent="0.3">
      <c r="A137" s="138"/>
      <c r="B137" s="136"/>
      <c r="C137" s="137" t="str">
        <f t="shared" si="1"/>
        <v/>
      </c>
      <c r="D137" s="139" t="str">
        <f>IFERROR(ent_jan[[#This Row],[preço unitário]]*ent_jan[[#This Row],[Qtd]],"")</f>
        <v/>
      </c>
      <c r="F137" s="136"/>
      <c r="G137" s="136"/>
      <c r="H137" s="137" t="str">
        <f>IFERROR(VLOOKUP(vendas_jan[[#This Row],[Produto]],produtos,5,0),"")</f>
        <v/>
      </c>
      <c r="I137" s="137" t="str">
        <f>IFERROR(vendas_jan[[#This Row],[preço unitário]]*vendas_jan[[#This Row],[Qtd]],"")</f>
        <v/>
      </c>
    </row>
    <row r="138" spans="1:9" x14ac:dyDescent="0.3">
      <c r="A138" s="138"/>
      <c r="B138" s="136"/>
      <c r="C138" s="137" t="str">
        <f t="shared" ref="C138:C201" si="2">IFERROR(VLOOKUP(A138,produtos,5,0),"")</f>
        <v/>
      </c>
      <c r="D138" s="139" t="str">
        <f>IFERROR(ent_jan[[#This Row],[preço unitário]]*ent_jan[[#This Row],[Qtd]],"")</f>
        <v/>
      </c>
      <c r="F138" s="136"/>
      <c r="G138" s="136"/>
      <c r="H138" s="137" t="str">
        <f>IFERROR(VLOOKUP(vendas_jan[[#This Row],[Produto]],produtos,5,0),"")</f>
        <v/>
      </c>
      <c r="I138" s="137" t="str">
        <f>IFERROR(vendas_jan[[#This Row],[preço unitário]]*vendas_jan[[#This Row],[Qtd]],"")</f>
        <v/>
      </c>
    </row>
    <row r="139" spans="1:9" x14ac:dyDescent="0.3">
      <c r="A139" s="138"/>
      <c r="B139" s="136"/>
      <c r="C139" s="137" t="str">
        <f t="shared" si="2"/>
        <v/>
      </c>
      <c r="D139" s="139" t="str">
        <f>IFERROR(ent_jan[[#This Row],[preço unitário]]*ent_jan[[#This Row],[Qtd]],"")</f>
        <v/>
      </c>
      <c r="F139" s="136"/>
      <c r="G139" s="136"/>
      <c r="H139" s="137" t="str">
        <f>IFERROR(VLOOKUP(vendas_jan[[#This Row],[Produto]],produtos,5,0),"")</f>
        <v/>
      </c>
      <c r="I139" s="137" t="str">
        <f>IFERROR(vendas_jan[[#This Row],[preço unitário]]*vendas_jan[[#This Row],[Qtd]],"")</f>
        <v/>
      </c>
    </row>
    <row r="140" spans="1:9" x14ac:dyDescent="0.3">
      <c r="A140" s="138"/>
      <c r="B140" s="136"/>
      <c r="C140" s="137" t="str">
        <f t="shared" si="2"/>
        <v/>
      </c>
      <c r="D140" s="139" t="str">
        <f>IFERROR(ent_jan[[#This Row],[preço unitário]]*ent_jan[[#This Row],[Qtd]],"")</f>
        <v/>
      </c>
      <c r="F140" s="136"/>
      <c r="G140" s="136"/>
      <c r="H140" s="137" t="str">
        <f>IFERROR(VLOOKUP(vendas_jan[[#This Row],[Produto]],produtos,5,0),"")</f>
        <v/>
      </c>
      <c r="I140" s="137" t="str">
        <f>IFERROR(vendas_jan[[#This Row],[preço unitário]]*vendas_jan[[#This Row],[Qtd]],"")</f>
        <v/>
      </c>
    </row>
    <row r="141" spans="1:9" x14ac:dyDescent="0.3">
      <c r="A141" s="138"/>
      <c r="B141" s="136"/>
      <c r="C141" s="137" t="str">
        <f t="shared" si="2"/>
        <v/>
      </c>
      <c r="D141" s="139" t="str">
        <f>IFERROR(ent_jan[[#This Row],[preço unitário]]*ent_jan[[#This Row],[Qtd]],"")</f>
        <v/>
      </c>
      <c r="F141" s="136"/>
      <c r="G141" s="136"/>
      <c r="H141" s="137" t="str">
        <f>IFERROR(VLOOKUP(vendas_jan[[#This Row],[Produto]],produtos,5,0),"")</f>
        <v/>
      </c>
      <c r="I141" s="137" t="str">
        <f>IFERROR(vendas_jan[[#This Row],[preço unitário]]*vendas_jan[[#This Row],[Qtd]],"")</f>
        <v/>
      </c>
    </row>
    <row r="142" spans="1:9" x14ac:dyDescent="0.3">
      <c r="A142" s="138"/>
      <c r="B142" s="136"/>
      <c r="C142" s="137" t="str">
        <f t="shared" si="2"/>
        <v/>
      </c>
      <c r="D142" s="139" t="str">
        <f>IFERROR(ent_jan[[#This Row],[preço unitário]]*ent_jan[[#This Row],[Qtd]],"")</f>
        <v/>
      </c>
      <c r="F142" s="136"/>
      <c r="G142" s="136"/>
      <c r="H142" s="137" t="str">
        <f>IFERROR(VLOOKUP(vendas_jan[[#This Row],[Produto]],produtos,5,0),"")</f>
        <v/>
      </c>
      <c r="I142" s="137" t="str">
        <f>IFERROR(vendas_jan[[#This Row],[preço unitário]]*vendas_jan[[#This Row],[Qtd]],"")</f>
        <v/>
      </c>
    </row>
    <row r="143" spans="1:9" x14ac:dyDescent="0.3">
      <c r="A143" s="138"/>
      <c r="B143" s="136"/>
      <c r="C143" s="137" t="str">
        <f t="shared" si="2"/>
        <v/>
      </c>
      <c r="D143" s="139" t="str">
        <f>IFERROR(ent_jan[[#This Row],[preço unitário]]*ent_jan[[#This Row],[Qtd]],"")</f>
        <v/>
      </c>
      <c r="F143" s="136"/>
      <c r="G143" s="136"/>
      <c r="H143" s="137" t="str">
        <f>IFERROR(VLOOKUP(vendas_jan[[#This Row],[Produto]],produtos,5,0),"")</f>
        <v/>
      </c>
      <c r="I143" s="137" t="str">
        <f>IFERROR(vendas_jan[[#This Row],[preço unitário]]*vendas_jan[[#This Row],[Qtd]],"")</f>
        <v/>
      </c>
    </row>
    <row r="144" spans="1:9" x14ac:dyDescent="0.3">
      <c r="A144" s="138"/>
      <c r="B144" s="136"/>
      <c r="C144" s="137" t="str">
        <f t="shared" si="2"/>
        <v/>
      </c>
      <c r="D144" s="139" t="str">
        <f>IFERROR(ent_jan[[#This Row],[preço unitário]]*ent_jan[[#This Row],[Qtd]],"")</f>
        <v/>
      </c>
      <c r="F144" s="136"/>
      <c r="G144" s="136"/>
      <c r="H144" s="137" t="str">
        <f>IFERROR(VLOOKUP(vendas_jan[[#This Row],[Produto]],produtos,5,0),"")</f>
        <v/>
      </c>
      <c r="I144" s="137" t="str">
        <f>IFERROR(vendas_jan[[#This Row],[preço unitário]]*vendas_jan[[#This Row],[Qtd]],"")</f>
        <v/>
      </c>
    </row>
    <row r="145" spans="1:9" x14ac:dyDescent="0.3">
      <c r="A145" s="138"/>
      <c r="B145" s="136"/>
      <c r="C145" s="137" t="str">
        <f t="shared" si="2"/>
        <v/>
      </c>
      <c r="D145" s="139" t="str">
        <f>IFERROR(ent_jan[[#This Row],[preço unitário]]*ent_jan[[#This Row],[Qtd]],"")</f>
        <v/>
      </c>
      <c r="F145" s="136"/>
      <c r="G145" s="136"/>
      <c r="H145" s="137" t="str">
        <f>IFERROR(VLOOKUP(vendas_jan[[#This Row],[Produto]],produtos,5,0),"")</f>
        <v/>
      </c>
      <c r="I145" s="137" t="str">
        <f>IFERROR(vendas_jan[[#This Row],[preço unitário]]*vendas_jan[[#This Row],[Qtd]],"")</f>
        <v/>
      </c>
    </row>
    <row r="146" spans="1:9" x14ac:dyDescent="0.3">
      <c r="A146" s="138"/>
      <c r="B146" s="136"/>
      <c r="C146" s="137" t="str">
        <f t="shared" si="2"/>
        <v/>
      </c>
      <c r="D146" s="139" t="str">
        <f>IFERROR(ent_jan[[#This Row],[preço unitário]]*ent_jan[[#This Row],[Qtd]],"")</f>
        <v/>
      </c>
      <c r="F146" s="136"/>
      <c r="G146" s="136"/>
      <c r="H146" s="137" t="str">
        <f>IFERROR(VLOOKUP(vendas_jan[[#This Row],[Produto]],produtos,5,0),"")</f>
        <v/>
      </c>
      <c r="I146" s="137" t="str">
        <f>IFERROR(vendas_jan[[#This Row],[preço unitário]]*vendas_jan[[#This Row],[Qtd]],"")</f>
        <v/>
      </c>
    </row>
    <row r="147" spans="1:9" x14ac:dyDescent="0.3">
      <c r="A147" s="138"/>
      <c r="B147" s="136"/>
      <c r="C147" s="137" t="str">
        <f t="shared" si="2"/>
        <v/>
      </c>
      <c r="D147" s="139" t="str">
        <f>IFERROR(ent_jan[[#This Row],[preço unitário]]*ent_jan[[#This Row],[Qtd]],"")</f>
        <v/>
      </c>
      <c r="F147" s="136"/>
      <c r="G147" s="136"/>
      <c r="H147" s="137" t="str">
        <f>IFERROR(VLOOKUP(vendas_jan[[#This Row],[Produto]],produtos,5,0),"")</f>
        <v/>
      </c>
      <c r="I147" s="137" t="str">
        <f>IFERROR(vendas_jan[[#This Row],[preço unitário]]*vendas_jan[[#This Row],[Qtd]],"")</f>
        <v/>
      </c>
    </row>
    <row r="148" spans="1:9" x14ac:dyDescent="0.3">
      <c r="A148" s="138"/>
      <c r="B148" s="136"/>
      <c r="C148" s="137" t="str">
        <f t="shared" si="2"/>
        <v/>
      </c>
      <c r="D148" s="139" t="str">
        <f>IFERROR(ent_jan[[#This Row],[preço unitário]]*ent_jan[[#This Row],[Qtd]],"")</f>
        <v/>
      </c>
      <c r="F148" s="136"/>
      <c r="G148" s="136"/>
      <c r="H148" s="137" t="str">
        <f>IFERROR(VLOOKUP(vendas_jan[[#This Row],[Produto]],produtos,5,0),"")</f>
        <v/>
      </c>
      <c r="I148" s="137" t="str">
        <f>IFERROR(vendas_jan[[#This Row],[preço unitário]]*vendas_jan[[#This Row],[Qtd]],"")</f>
        <v/>
      </c>
    </row>
    <row r="149" spans="1:9" x14ac:dyDescent="0.3">
      <c r="A149" s="138"/>
      <c r="B149" s="136"/>
      <c r="C149" s="137" t="str">
        <f t="shared" si="2"/>
        <v/>
      </c>
      <c r="D149" s="139" t="str">
        <f>IFERROR(ent_jan[[#This Row],[preço unitário]]*ent_jan[[#This Row],[Qtd]],"")</f>
        <v/>
      </c>
      <c r="F149" s="136"/>
      <c r="G149" s="136"/>
      <c r="H149" s="137" t="str">
        <f>IFERROR(VLOOKUP(vendas_jan[[#This Row],[Produto]],produtos,5,0),"")</f>
        <v/>
      </c>
      <c r="I149" s="137" t="str">
        <f>IFERROR(vendas_jan[[#This Row],[preço unitário]]*vendas_jan[[#This Row],[Qtd]],"")</f>
        <v/>
      </c>
    </row>
    <row r="150" spans="1:9" x14ac:dyDescent="0.3">
      <c r="A150" s="138"/>
      <c r="B150" s="136"/>
      <c r="C150" s="137" t="str">
        <f t="shared" si="2"/>
        <v/>
      </c>
      <c r="D150" s="139" t="str">
        <f>IFERROR(ent_jan[[#This Row],[preço unitário]]*ent_jan[[#This Row],[Qtd]],"")</f>
        <v/>
      </c>
      <c r="F150" s="136"/>
      <c r="G150" s="136"/>
      <c r="H150" s="137" t="str">
        <f>IFERROR(VLOOKUP(vendas_jan[[#This Row],[Produto]],produtos,5,0),"")</f>
        <v/>
      </c>
      <c r="I150" s="137" t="str">
        <f>IFERROR(vendas_jan[[#This Row],[preço unitário]]*vendas_jan[[#This Row],[Qtd]],"")</f>
        <v/>
      </c>
    </row>
    <row r="151" spans="1:9" x14ac:dyDescent="0.3">
      <c r="A151" s="138"/>
      <c r="B151" s="136"/>
      <c r="C151" s="137" t="str">
        <f t="shared" si="2"/>
        <v/>
      </c>
      <c r="D151" s="139" t="str">
        <f>IFERROR(ent_jan[[#This Row],[preço unitário]]*ent_jan[[#This Row],[Qtd]],"")</f>
        <v/>
      </c>
      <c r="F151" s="136"/>
      <c r="G151" s="136"/>
      <c r="H151" s="137" t="str">
        <f>IFERROR(VLOOKUP(vendas_jan[[#This Row],[Produto]],produtos,5,0),"")</f>
        <v/>
      </c>
      <c r="I151" s="137" t="str">
        <f>IFERROR(vendas_jan[[#This Row],[preço unitário]]*vendas_jan[[#This Row],[Qtd]],"")</f>
        <v/>
      </c>
    </row>
    <row r="152" spans="1:9" x14ac:dyDescent="0.3">
      <c r="A152" s="138"/>
      <c r="B152" s="136"/>
      <c r="C152" s="137" t="str">
        <f t="shared" si="2"/>
        <v/>
      </c>
      <c r="D152" s="139" t="str">
        <f>IFERROR(ent_jan[[#This Row],[preço unitário]]*ent_jan[[#This Row],[Qtd]],"")</f>
        <v/>
      </c>
      <c r="F152" s="136"/>
      <c r="G152" s="136"/>
      <c r="H152" s="137" t="str">
        <f>IFERROR(VLOOKUP(vendas_jan[[#This Row],[Produto]],produtos,5,0),"")</f>
        <v/>
      </c>
      <c r="I152" s="137" t="str">
        <f>IFERROR(vendas_jan[[#This Row],[preço unitário]]*vendas_jan[[#This Row],[Qtd]],"")</f>
        <v/>
      </c>
    </row>
    <row r="153" spans="1:9" x14ac:dyDescent="0.3">
      <c r="A153" s="138"/>
      <c r="B153" s="136"/>
      <c r="C153" s="137" t="str">
        <f t="shared" si="2"/>
        <v/>
      </c>
      <c r="D153" s="139" t="str">
        <f>IFERROR(ent_jan[[#This Row],[preço unitário]]*ent_jan[[#This Row],[Qtd]],"")</f>
        <v/>
      </c>
      <c r="F153" s="136"/>
      <c r="G153" s="136"/>
      <c r="H153" s="137" t="str">
        <f>IFERROR(VLOOKUP(vendas_jan[[#This Row],[Produto]],produtos,5,0),"")</f>
        <v/>
      </c>
      <c r="I153" s="137" t="str">
        <f>IFERROR(vendas_jan[[#This Row],[preço unitário]]*vendas_jan[[#This Row],[Qtd]],"")</f>
        <v/>
      </c>
    </row>
    <row r="154" spans="1:9" x14ac:dyDescent="0.3">
      <c r="A154" s="138"/>
      <c r="B154" s="136"/>
      <c r="C154" s="137" t="str">
        <f t="shared" si="2"/>
        <v/>
      </c>
      <c r="D154" s="139" t="str">
        <f>IFERROR(ent_jan[[#This Row],[preço unitário]]*ent_jan[[#This Row],[Qtd]],"")</f>
        <v/>
      </c>
      <c r="F154" s="136"/>
      <c r="G154" s="136"/>
      <c r="H154" s="137" t="str">
        <f>IFERROR(VLOOKUP(vendas_jan[[#This Row],[Produto]],produtos,5,0),"")</f>
        <v/>
      </c>
      <c r="I154" s="137" t="str">
        <f>IFERROR(vendas_jan[[#This Row],[preço unitário]]*vendas_jan[[#This Row],[Qtd]],"")</f>
        <v/>
      </c>
    </row>
    <row r="155" spans="1:9" x14ac:dyDescent="0.3">
      <c r="A155" s="138"/>
      <c r="B155" s="136"/>
      <c r="C155" s="137" t="str">
        <f t="shared" si="2"/>
        <v/>
      </c>
      <c r="D155" s="139" t="str">
        <f>IFERROR(ent_jan[[#This Row],[preço unitário]]*ent_jan[[#This Row],[Qtd]],"")</f>
        <v/>
      </c>
      <c r="F155" s="136"/>
      <c r="G155" s="136"/>
      <c r="H155" s="137" t="str">
        <f>IFERROR(VLOOKUP(vendas_jan[[#This Row],[Produto]],produtos,5,0),"")</f>
        <v/>
      </c>
      <c r="I155" s="137" t="str">
        <f>IFERROR(vendas_jan[[#This Row],[preço unitário]]*vendas_jan[[#This Row],[Qtd]],"")</f>
        <v/>
      </c>
    </row>
    <row r="156" spans="1:9" x14ac:dyDescent="0.3">
      <c r="A156" s="138"/>
      <c r="B156" s="136"/>
      <c r="C156" s="137" t="str">
        <f t="shared" si="2"/>
        <v/>
      </c>
      <c r="D156" s="139" t="str">
        <f>IFERROR(ent_jan[[#This Row],[preço unitário]]*ent_jan[[#This Row],[Qtd]],"")</f>
        <v/>
      </c>
      <c r="F156" s="136"/>
      <c r="G156" s="136"/>
      <c r="H156" s="137" t="str">
        <f>IFERROR(VLOOKUP(vendas_jan[[#This Row],[Produto]],produtos,5,0),"")</f>
        <v/>
      </c>
      <c r="I156" s="137" t="str">
        <f>IFERROR(vendas_jan[[#This Row],[preço unitário]]*vendas_jan[[#This Row],[Qtd]],"")</f>
        <v/>
      </c>
    </row>
    <row r="157" spans="1:9" x14ac:dyDescent="0.3">
      <c r="A157" s="138"/>
      <c r="B157" s="136"/>
      <c r="C157" s="137" t="str">
        <f t="shared" si="2"/>
        <v/>
      </c>
      <c r="D157" s="139" t="str">
        <f>IFERROR(ent_jan[[#This Row],[preço unitário]]*ent_jan[[#This Row],[Qtd]],"")</f>
        <v/>
      </c>
      <c r="F157" s="136"/>
      <c r="G157" s="136"/>
      <c r="H157" s="137" t="str">
        <f>IFERROR(VLOOKUP(vendas_jan[[#This Row],[Produto]],produtos,5,0),"")</f>
        <v/>
      </c>
      <c r="I157" s="137" t="str">
        <f>IFERROR(vendas_jan[[#This Row],[preço unitário]]*vendas_jan[[#This Row],[Qtd]],"")</f>
        <v/>
      </c>
    </row>
    <row r="158" spans="1:9" x14ac:dyDescent="0.3">
      <c r="A158" s="138"/>
      <c r="B158" s="136"/>
      <c r="C158" s="137" t="str">
        <f t="shared" si="2"/>
        <v/>
      </c>
      <c r="D158" s="139" t="str">
        <f>IFERROR(ent_jan[[#This Row],[preço unitário]]*ent_jan[[#This Row],[Qtd]],"")</f>
        <v/>
      </c>
      <c r="F158" s="136"/>
      <c r="G158" s="136"/>
      <c r="H158" s="137" t="str">
        <f>IFERROR(VLOOKUP(vendas_jan[[#This Row],[Produto]],produtos,5,0),"")</f>
        <v/>
      </c>
      <c r="I158" s="137" t="str">
        <f>IFERROR(vendas_jan[[#This Row],[preço unitário]]*vendas_jan[[#This Row],[Qtd]],"")</f>
        <v/>
      </c>
    </row>
    <row r="159" spans="1:9" x14ac:dyDescent="0.3">
      <c r="A159" s="138"/>
      <c r="B159" s="136"/>
      <c r="C159" s="137" t="str">
        <f t="shared" si="2"/>
        <v/>
      </c>
      <c r="D159" s="139" t="str">
        <f>IFERROR(ent_jan[[#This Row],[preço unitário]]*ent_jan[[#This Row],[Qtd]],"")</f>
        <v/>
      </c>
      <c r="F159" s="136"/>
      <c r="G159" s="136"/>
      <c r="H159" s="137" t="str">
        <f>IFERROR(VLOOKUP(vendas_jan[[#This Row],[Produto]],produtos,5,0),"")</f>
        <v/>
      </c>
      <c r="I159" s="137" t="str">
        <f>IFERROR(vendas_jan[[#This Row],[preço unitário]]*vendas_jan[[#This Row],[Qtd]],"")</f>
        <v/>
      </c>
    </row>
    <row r="160" spans="1:9" x14ac:dyDescent="0.3">
      <c r="A160" s="138"/>
      <c r="B160" s="136"/>
      <c r="C160" s="137" t="str">
        <f t="shared" si="2"/>
        <v/>
      </c>
      <c r="D160" s="139" t="str">
        <f>IFERROR(ent_jan[[#This Row],[preço unitário]]*ent_jan[[#This Row],[Qtd]],"")</f>
        <v/>
      </c>
      <c r="F160" s="136"/>
      <c r="G160" s="136"/>
      <c r="H160" s="137" t="str">
        <f>IFERROR(VLOOKUP(vendas_jan[[#This Row],[Produto]],produtos,5,0),"")</f>
        <v/>
      </c>
      <c r="I160" s="137" t="str">
        <f>IFERROR(vendas_jan[[#This Row],[preço unitário]]*vendas_jan[[#This Row],[Qtd]],"")</f>
        <v/>
      </c>
    </row>
    <row r="161" spans="1:9" x14ac:dyDescent="0.3">
      <c r="A161" s="138"/>
      <c r="B161" s="136"/>
      <c r="C161" s="137" t="str">
        <f t="shared" si="2"/>
        <v/>
      </c>
      <c r="D161" s="139" t="str">
        <f>IFERROR(ent_jan[[#This Row],[preço unitário]]*ent_jan[[#This Row],[Qtd]],"")</f>
        <v/>
      </c>
      <c r="F161" s="136"/>
      <c r="G161" s="136"/>
      <c r="H161" s="137" t="str">
        <f>IFERROR(VLOOKUP(vendas_jan[[#This Row],[Produto]],produtos,5,0),"")</f>
        <v/>
      </c>
      <c r="I161" s="137" t="str">
        <f>IFERROR(vendas_jan[[#This Row],[preço unitário]]*vendas_jan[[#This Row],[Qtd]],"")</f>
        <v/>
      </c>
    </row>
    <row r="162" spans="1:9" x14ac:dyDescent="0.3">
      <c r="A162" s="138"/>
      <c r="B162" s="136"/>
      <c r="C162" s="137" t="str">
        <f t="shared" si="2"/>
        <v/>
      </c>
      <c r="D162" s="139" t="str">
        <f>IFERROR(ent_jan[[#This Row],[preço unitário]]*ent_jan[[#This Row],[Qtd]],"")</f>
        <v/>
      </c>
      <c r="F162" s="136"/>
      <c r="G162" s="136"/>
      <c r="H162" s="137" t="str">
        <f>IFERROR(VLOOKUP(vendas_jan[[#This Row],[Produto]],produtos,5,0),"")</f>
        <v/>
      </c>
      <c r="I162" s="137" t="str">
        <f>IFERROR(vendas_jan[[#This Row],[preço unitário]]*vendas_jan[[#This Row],[Qtd]],"")</f>
        <v/>
      </c>
    </row>
    <row r="163" spans="1:9" x14ac:dyDescent="0.3">
      <c r="A163" s="138"/>
      <c r="B163" s="136"/>
      <c r="C163" s="137" t="str">
        <f t="shared" si="2"/>
        <v/>
      </c>
      <c r="D163" s="139" t="str">
        <f>IFERROR(ent_jan[[#This Row],[preço unitário]]*ent_jan[[#This Row],[Qtd]],"")</f>
        <v/>
      </c>
      <c r="F163" s="136"/>
      <c r="G163" s="136"/>
      <c r="H163" s="137" t="str">
        <f>IFERROR(VLOOKUP(vendas_jan[[#This Row],[Produto]],produtos,5,0),"")</f>
        <v/>
      </c>
      <c r="I163" s="137" t="str">
        <f>IFERROR(vendas_jan[[#This Row],[preço unitário]]*vendas_jan[[#This Row],[Qtd]],"")</f>
        <v/>
      </c>
    </row>
    <row r="164" spans="1:9" x14ac:dyDescent="0.3">
      <c r="A164" s="138"/>
      <c r="B164" s="136"/>
      <c r="C164" s="137" t="str">
        <f t="shared" si="2"/>
        <v/>
      </c>
      <c r="D164" s="139" t="str">
        <f>IFERROR(ent_jan[[#This Row],[preço unitário]]*ent_jan[[#This Row],[Qtd]],"")</f>
        <v/>
      </c>
      <c r="F164" s="136"/>
      <c r="G164" s="136"/>
      <c r="H164" s="137" t="str">
        <f>IFERROR(VLOOKUP(vendas_jan[[#This Row],[Produto]],produtos,5,0),"")</f>
        <v/>
      </c>
      <c r="I164" s="137" t="str">
        <f>IFERROR(vendas_jan[[#This Row],[preço unitário]]*vendas_jan[[#This Row],[Qtd]],"")</f>
        <v/>
      </c>
    </row>
    <row r="165" spans="1:9" x14ac:dyDescent="0.3">
      <c r="A165" s="138"/>
      <c r="B165" s="136"/>
      <c r="C165" s="137" t="str">
        <f t="shared" si="2"/>
        <v/>
      </c>
      <c r="D165" s="139" t="str">
        <f>IFERROR(ent_jan[[#This Row],[preço unitário]]*ent_jan[[#This Row],[Qtd]],"")</f>
        <v/>
      </c>
      <c r="F165" s="136"/>
      <c r="G165" s="136"/>
      <c r="H165" s="137" t="str">
        <f>IFERROR(VLOOKUP(vendas_jan[[#This Row],[Produto]],produtos,5,0),"")</f>
        <v/>
      </c>
      <c r="I165" s="137" t="str">
        <f>IFERROR(vendas_jan[[#This Row],[preço unitário]]*vendas_jan[[#This Row],[Qtd]],"")</f>
        <v/>
      </c>
    </row>
    <row r="166" spans="1:9" x14ac:dyDescent="0.3">
      <c r="A166" s="138"/>
      <c r="B166" s="136"/>
      <c r="C166" s="137" t="str">
        <f t="shared" si="2"/>
        <v/>
      </c>
      <c r="D166" s="139" t="str">
        <f>IFERROR(ent_jan[[#This Row],[preço unitário]]*ent_jan[[#This Row],[Qtd]],"")</f>
        <v/>
      </c>
      <c r="F166" s="136"/>
      <c r="G166" s="136"/>
      <c r="H166" s="137" t="str">
        <f>IFERROR(VLOOKUP(vendas_jan[[#This Row],[Produto]],produtos,5,0),"")</f>
        <v/>
      </c>
      <c r="I166" s="137" t="str">
        <f>IFERROR(vendas_jan[[#This Row],[preço unitário]]*vendas_jan[[#This Row],[Qtd]],"")</f>
        <v/>
      </c>
    </row>
    <row r="167" spans="1:9" x14ac:dyDescent="0.3">
      <c r="A167" s="138"/>
      <c r="B167" s="136"/>
      <c r="C167" s="137" t="str">
        <f t="shared" si="2"/>
        <v/>
      </c>
      <c r="D167" s="139" t="str">
        <f>IFERROR(ent_jan[[#This Row],[preço unitário]]*ent_jan[[#This Row],[Qtd]],"")</f>
        <v/>
      </c>
      <c r="F167" s="136"/>
      <c r="G167" s="136"/>
      <c r="H167" s="137" t="str">
        <f>IFERROR(VLOOKUP(vendas_jan[[#This Row],[Produto]],produtos,5,0),"")</f>
        <v/>
      </c>
      <c r="I167" s="137" t="str">
        <f>IFERROR(vendas_jan[[#This Row],[preço unitário]]*vendas_jan[[#This Row],[Qtd]],"")</f>
        <v/>
      </c>
    </row>
    <row r="168" spans="1:9" x14ac:dyDescent="0.3">
      <c r="A168" s="138"/>
      <c r="B168" s="136"/>
      <c r="C168" s="137" t="str">
        <f t="shared" si="2"/>
        <v/>
      </c>
      <c r="D168" s="139" t="str">
        <f>IFERROR(ent_jan[[#This Row],[preço unitário]]*ent_jan[[#This Row],[Qtd]],"")</f>
        <v/>
      </c>
      <c r="F168" s="136"/>
      <c r="G168" s="136"/>
      <c r="H168" s="137" t="str">
        <f>IFERROR(VLOOKUP(vendas_jan[[#This Row],[Produto]],produtos,5,0),"")</f>
        <v/>
      </c>
      <c r="I168" s="137" t="str">
        <f>IFERROR(vendas_jan[[#This Row],[preço unitário]]*vendas_jan[[#This Row],[Qtd]],"")</f>
        <v/>
      </c>
    </row>
    <row r="169" spans="1:9" x14ac:dyDescent="0.3">
      <c r="A169" s="138"/>
      <c r="B169" s="136"/>
      <c r="C169" s="137" t="str">
        <f t="shared" si="2"/>
        <v/>
      </c>
      <c r="D169" s="139" t="str">
        <f>IFERROR(ent_jan[[#This Row],[preço unitário]]*ent_jan[[#This Row],[Qtd]],"")</f>
        <v/>
      </c>
      <c r="F169" s="136"/>
      <c r="G169" s="136"/>
      <c r="H169" s="137" t="str">
        <f>IFERROR(VLOOKUP(vendas_jan[[#This Row],[Produto]],produtos,5,0),"")</f>
        <v/>
      </c>
      <c r="I169" s="137" t="str">
        <f>IFERROR(vendas_jan[[#This Row],[preço unitário]]*vendas_jan[[#This Row],[Qtd]],"")</f>
        <v/>
      </c>
    </row>
    <row r="170" spans="1:9" x14ac:dyDescent="0.3">
      <c r="A170" s="138"/>
      <c r="B170" s="136"/>
      <c r="C170" s="137" t="str">
        <f t="shared" si="2"/>
        <v/>
      </c>
      <c r="D170" s="139" t="str">
        <f>IFERROR(ent_jan[[#This Row],[preço unitário]]*ent_jan[[#This Row],[Qtd]],"")</f>
        <v/>
      </c>
      <c r="F170" s="136"/>
      <c r="G170" s="136"/>
      <c r="H170" s="137" t="str">
        <f>IFERROR(VLOOKUP(vendas_jan[[#This Row],[Produto]],produtos,5,0),"")</f>
        <v/>
      </c>
      <c r="I170" s="137" t="str">
        <f>IFERROR(vendas_jan[[#This Row],[preço unitário]]*vendas_jan[[#This Row],[Qtd]],"")</f>
        <v/>
      </c>
    </row>
    <row r="171" spans="1:9" x14ac:dyDescent="0.3">
      <c r="A171" s="138"/>
      <c r="B171" s="136"/>
      <c r="C171" s="137" t="str">
        <f t="shared" si="2"/>
        <v/>
      </c>
      <c r="D171" s="139" t="str">
        <f>IFERROR(ent_jan[[#This Row],[preço unitário]]*ent_jan[[#This Row],[Qtd]],"")</f>
        <v/>
      </c>
      <c r="F171" s="136"/>
      <c r="G171" s="136"/>
      <c r="H171" s="137" t="str">
        <f>IFERROR(VLOOKUP(vendas_jan[[#This Row],[Produto]],produtos,5,0),"")</f>
        <v/>
      </c>
      <c r="I171" s="137" t="str">
        <f>IFERROR(vendas_jan[[#This Row],[preço unitário]]*vendas_jan[[#This Row],[Qtd]],"")</f>
        <v/>
      </c>
    </row>
    <row r="172" spans="1:9" x14ac:dyDescent="0.3">
      <c r="A172" s="138"/>
      <c r="B172" s="136"/>
      <c r="C172" s="137" t="str">
        <f t="shared" si="2"/>
        <v/>
      </c>
      <c r="D172" s="139" t="str">
        <f>IFERROR(ent_jan[[#This Row],[preço unitário]]*ent_jan[[#This Row],[Qtd]],"")</f>
        <v/>
      </c>
      <c r="F172" s="136"/>
      <c r="G172" s="136"/>
      <c r="H172" s="137" t="str">
        <f>IFERROR(VLOOKUP(vendas_jan[[#This Row],[Produto]],produtos,5,0),"")</f>
        <v/>
      </c>
      <c r="I172" s="137" t="str">
        <f>IFERROR(vendas_jan[[#This Row],[preço unitário]]*vendas_jan[[#This Row],[Qtd]],"")</f>
        <v/>
      </c>
    </row>
    <row r="173" spans="1:9" x14ac:dyDescent="0.3">
      <c r="A173" s="138"/>
      <c r="B173" s="136"/>
      <c r="C173" s="137" t="str">
        <f t="shared" si="2"/>
        <v/>
      </c>
      <c r="D173" s="139" t="str">
        <f>IFERROR(ent_jan[[#This Row],[preço unitário]]*ent_jan[[#This Row],[Qtd]],"")</f>
        <v/>
      </c>
      <c r="F173" s="136"/>
      <c r="G173" s="136"/>
      <c r="H173" s="137" t="str">
        <f>IFERROR(VLOOKUP(vendas_jan[[#This Row],[Produto]],produtos,5,0),"")</f>
        <v/>
      </c>
      <c r="I173" s="137" t="str">
        <f>IFERROR(vendas_jan[[#This Row],[preço unitário]]*vendas_jan[[#This Row],[Qtd]],"")</f>
        <v/>
      </c>
    </row>
    <row r="174" spans="1:9" x14ac:dyDescent="0.3">
      <c r="A174" s="138"/>
      <c r="B174" s="136"/>
      <c r="C174" s="137" t="str">
        <f t="shared" si="2"/>
        <v/>
      </c>
      <c r="D174" s="139" t="str">
        <f>IFERROR(ent_jan[[#This Row],[preço unitário]]*ent_jan[[#This Row],[Qtd]],"")</f>
        <v/>
      </c>
      <c r="F174" s="136"/>
      <c r="G174" s="136"/>
      <c r="H174" s="137" t="str">
        <f>IFERROR(VLOOKUP(vendas_jan[[#This Row],[Produto]],produtos,5,0),"")</f>
        <v/>
      </c>
      <c r="I174" s="137" t="str">
        <f>IFERROR(vendas_jan[[#This Row],[preço unitário]]*vendas_jan[[#This Row],[Qtd]],"")</f>
        <v/>
      </c>
    </row>
    <row r="175" spans="1:9" x14ac:dyDescent="0.3">
      <c r="A175" s="138"/>
      <c r="B175" s="136"/>
      <c r="C175" s="137" t="str">
        <f t="shared" si="2"/>
        <v/>
      </c>
      <c r="D175" s="139" t="str">
        <f>IFERROR(ent_jan[[#This Row],[preço unitário]]*ent_jan[[#This Row],[Qtd]],"")</f>
        <v/>
      </c>
      <c r="F175" s="136"/>
      <c r="G175" s="136"/>
      <c r="H175" s="137" t="str">
        <f>IFERROR(VLOOKUP(vendas_jan[[#This Row],[Produto]],produtos,5,0),"")</f>
        <v/>
      </c>
      <c r="I175" s="137" t="str">
        <f>IFERROR(vendas_jan[[#This Row],[preço unitário]]*vendas_jan[[#This Row],[Qtd]],"")</f>
        <v/>
      </c>
    </row>
    <row r="176" spans="1:9" x14ac:dyDescent="0.3">
      <c r="A176" s="138"/>
      <c r="B176" s="136"/>
      <c r="C176" s="137" t="str">
        <f t="shared" si="2"/>
        <v/>
      </c>
      <c r="D176" s="139" t="str">
        <f>IFERROR(ent_jan[[#This Row],[preço unitário]]*ent_jan[[#This Row],[Qtd]],"")</f>
        <v/>
      </c>
      <c r="F176" s="136"/>
      <c r="G176" s="136"/>
      <c r="H176" s="137" t="str">
        <f>IFERROR(VLOOKUP(vendas_jan[[#This Row],[Produto]],produtos,5,0),"")</f>
        <v/>
      </c>
      <c r="I176" s="137" t="str">
        <f>IFERROR(vendas_jan[[#This Row],[preço unitário]]*vendas_jan[[#This Row],[Qtd]],"")</f>
        <v/>
      </c>
    </row>
    <row r="177" spans="1:9" x14ac:dyDescent="0.3">
      <c r="A177" s="138"/>
      <c r="B177" s="136"/>
      <c r="C177" s="137" t="str">
        <f t="shared" si="2"/>
        <v/>
      </c>
      <c r="D177" s="139" t="str">
        <f>IFERROR(ent_jan[[#This Row],[preço unitário]]*ent_jan[[#This Row],[Qtd]],"")</f>
        <v/>
      </c>
      <c r="F177" s="136"/>
      <c r="G177" s="136"/>
      <c r="H177" s="137" t="str">
        <f>IFERROR(VLOOKUP(vendas_jan[[#This Row],[Produto]],produtos,5,0),"")</f>
        <v/>
      </c>
      <c r="I177" s="137" t="str">
        <f>IFERROR(vendas_jan[[#This Row],[preço unitário]]*vendas_jan[[#This Row],[Qtd]],"")</f>
        <v/>
      </c>
    </row>
    <row r="178" spans="1:9" x14ac:dyDescent="0.3">
      <c r="A178" s="138"/>
      <c r="B178" s="136"/>
      <c r="C178" s="137" t="str">
        <f t="shared" si="2"/>
        <v/>
      </c>
      <c r="D178" s="139" t="str">
        <f>IFERROR(ent_jan[[#This Row],[preço unitário]]*ent_jan[[#This Row],[Qtd]],"")</f>
        <v/>
      </c>
      <c r="F178" s="136"/>
      <c r="G178" s="136"/>
      <c r="H178" s="137" t="str">
        <f>IFERROR(VLOOKUP(vendas_jan[[#This Row],[Produto]],produtos,5,0),"")</f>
        <v/>
      </c>
      <c r="I178" s="137" t="str">
        <f>IFERROR(vendas_jan[[#This Row],[preço unitário]]*vendas_jan[[#This Row],[Qtd]],"")</f>
        <v/>
      </c>
    </row>
    <row r="179" spans="1:9" x14ac:dyDescent="0.3">
      <c r="A179" s="138"/>
      <c r="B179" s="136"/>
      <c r="C179" s="137" t="str">
        <f t="shared" si="2"/>
        <v/>
      </c>
      <c r="D179" s="139" t="str">
        <f>IFERROR(ent_jan[[#This Row],[preço unitário]]*ent_jan[[#This Row],[Qtd]],"")</f>
        <v/>
      </c>
      <c r="F179" s="136"/>
      <c r="G179" s="136"/>
      <c r="H179" s="137" t="str">
        <f>IFERROR(VLOOKUP(vendas_jan[[#This Row],[Produto]],produtos,5,0),"")</f>
        <v/>
      </c>
      <c r="I179" s="137" t="str">
        <f>IFERROR(vendas_jan[[#This Row],[preço unitário]]*vendas_jan[[#This Row],[Qtd]],"")</f>
        <v/>
      </c>
    </row>
    <row r="180" spans="1:9" x14ac:dyDescent="0.3">
      <c r="A180" s="138"/>
      <c r="B180" s="136"/>
      <c r="C180" s="137" t="str">
        <f t="shared" si="2"/>
        <v/>
      </c>
      <c r="D180" s="139" t="str">
        <f>IFERROR(ent_jan[[#This Row],[preço unitário]]*ent_jan[[#This Row],[Qtd]],"")</f>
        <v/>
      </c>
      <c r="F180" s="136"/>
      <c r="G180" s="136"/>
      <c r="H180" s="137" t="str">
        <f>IFERROR(VLOOKUP(vendas_jan[[#This Row],[Produto]],produtos,5,0),"")</f>
        <v/>
      </c>
      <c r="I180" s="137" t="str">
        <f>IFERROR(vendas_jan[[#This Row],[preço unitário]]*vendas_jan[[#This Row],[Qtd]],"")</f>
        <v/>
      </c>
    </row>
    <row r="181" spans="1:9" x14ac:dyDescent="0.3">
      <c r="A181" s="138"/>
      <c r="B181" s="136"/>
      <c r="C181" s="137" t="str">
        <f t="shared" si="2"/>
        <v/>
      </c>
      <c r="D181" s="139" t="str">
        <f>IFERROR(ent_jan[[#This Row],[preço unitário]]*ent_jan[[#This Row],[Qtd]],"")</f>
        <v/>
      </c>
      <c r="F181" s="136"/>
      <c r="G181" s="136"/>
      <c r="H181" s="137" t="str">
        <f>IFERROR(VLOOKUP(vendas_jan[[#This Row],[Produto]],produtos,5,0),"")</f>
        <v/>
      </c>
      <c r="I181" s="137" t="str">
        <f>IFERROR(vendas_jan[[#This Row],[preço unitário]]*vendas_jan[[#This Row],[Qtd]],"")</f>
        <v/>
      </c>
    </row>
    <row r="182" spans="1:9" x14ac:dyDescent="0.3">
      <c r="A182" s="138"/>
      <c r="B182" s="136"/>
      <c r="C182" s="137" t="str">
        <f t="shared" si="2"/>
        <v/>
      </c>
      <c r="D182" s="139" t="str">
        <f>IFERROR(ent_jan[[#This Row],[preço unitário]]*ent_jan[[#This Row],[Qtd]],"")</f>
        <v/>
      </c>
      <c r="F182" s="136"/>
      <c r="G182" s="136"/>
      <c r="H182" s="137" t="str">
        <f>IFERROR(VLOOKUP(vendas_jan[[#This Row],[Produto]],produtos,5,0),"")</f>
        <v/>
      </c>
      <c r="I182" s="137" t="str">
        <f>IFERROR(vendas_jan[[#This Row],[preço unitário]]*vendas_jan[[#This Row],[Qtd]],"")</f>
        <v/>
      </c>
    </row>
    <row r="183" spans="1:9" x14ac:dyDescent="0.3">
      <c r="A183" s="138"/>
      <c r="B183" s="136"/>
      <c r="C183" s="137" t="str">
        <f t="shared" si="2"/>
        <v/>
      </c>
      <c r="D183" s="139" t="str">
        <f>IFERROR(ent_jan[[#This Row],[preço unitário]]*ent_jan[[#This Row],[Qtd]],"")</f>
        <v/>
      </c>
      <c r="F183" s="136"/>
      <c r="G183" s="136"/>
      <c r="H183" s="137" t="str">
        <f>IFERROR(VLOOKUP(vendas_jan[[#This Row],[Produto]],produtos,5,0),"")</f>
        <v/>
      </c>
      <c r="I183" s="137" t="str">
        <f>IFERROR(vendas_jan[[#This Row],[preço unitário]]*vendas_jan[[#This Row],[Qtd]],"")</f>
        <v/>
      </c>
    </row>
    <row r="184" spans="1:9" x14ac:dyDescent="0.3">
      <c r="A184" s="138"/>
      <c r="B184" s="136"/>
      <c r="C184" s="137" t="str">
        <f t="shared" si="2"/>
        <v/>
      </c>
      <c r="D184" s="139" t="str">
        <f>IFERROR(ent_jan[[#This Row],[preço unitário]]*ent_jan[[#This Row],[Qtd]],"")</f>
        <v/>
      </c>
      <c r="F184" s="136"/>
      <c r="G184" s="136"/>
      <c r="H184" s="137" t="str">
        <f>IFERROR(VLOOKUP(vendas_jan[[#This Row],[Produto]],produtos,5,0),"")</f>
        <v/>
      </c>
      <c r="I184" s="137" t="str">
        <f>IFERROR(vendas_jan[[#This Row],[preço unitário]]*vendas_jan[[#This Row],[Qtd]],"")</f>
        <v/>
      </c>
    </row>
    <row r="185" spans="1:9" x14ac:dyDescent="0.3">
      <c r="A185" s="138"/>
      <c r="B185" s="136"/>
      <c r="C185" s="137" t="str">
        <f t="shared" si="2"/>
        <v/>
      </c>
      <c r="D185" s="139" t="str">
        <f>IFERROR(ent_jan[[#This Row],[preço unitário]]*ent_jan[[#This Row],[Qtd]],"")</f>
        <v/>
      </c>
      <c r="F185" s="136"/>
      <c r="G185" s="136"/>
      <c r="H185" s="137" t="str">
        <f>IFERROR(VLOOKUP(vendas_jan[[#This Row],[Produto]],produtos,5,0),"")</f>
        <v/>
      </c>
      <c r="I185" s="137" t="str">
        <f>IFERROR(vendas_jan[[#This Row],[preço unitário]]*vendas_jan[[#This Row],[Qtd]],"")</f>
        <v/>
      </c>
    </row>
    <row r="186" spans="1:9" x14ac:dyDescent="0.3">
      <c r="A186" s="138"/>
      <c r="B186" s="136"/>
      <c r="C186" s="137" t="str">
        <f t="shared" si="2"/>
        <v/>
      </c>
      <c r="D186" s="139" t="str">
        <f>IFERROR(ent_jan[[#This Row],[preço unitário]]*ent_jan[[#This Row],[Qtd]],"")</f>
        <v/>
      </c>
      <c r="F186" s="136"/>
      <c r="G186" s="136"/>
      <c r="H186" s="137" t="str">
        <f>IFERROR(VLOOKUP(vendas_jan[[#This Row],[Produto]],produtos,5,0),"")</f>
        <v/>
      </c>
      <c r="I186" s="137" t="str">
        <f>IFERROR(vendas_jan[[#This Row],[preço unitário]]*vendas_jan[[#This Row],[Qtd]],"")</f>
        <v/>
      </c>
    </row>
    <row r="187" spans="1:9" x14ac:dyDescent="0.3">
      <c r="A187" s="138"/>
      <c r="B187" s="136"/>
      <c r="C187" s="137" t="str">
        <f t="shared" si="2"/>
        <v/>
      </c>
      <c r="D187" s="139" t="str">
        <f>IFERROR(ent_jan[[#This Row],[preço unitário]]*ent_jan[[#This Row],[Qtd]],"")</f>
        <v/>
      </c>
      <c r="F187" s="136"/>
      <c r="G187" s="136"/>
      <c r="H187" s="137" t="str">
        <f>IFERROR(VLOOKUP(vendas_jan[[#This Row],[Produto]],produtos,5,0),"")</f>
        <v/>
      </c>
      <c r="I187" s="137" t="str">
        <f>IFERROR(vendas_jan[[#This Row],[preço unitário]]*vendas_jan[[#This Row],[Qtd]],"")</f>
        <v/>
      </c>
    </row>
    <row r="188" spans="1:9" x14ac:dyDescent="0.3">
      <c r="A188" s="138"/>
      <c r="B188" s="136"/>
      <c r="C188" s="137" t="str">
        <f t="shared" si="2"/>
        <v/>
      </c>
      <c r="D188" s="139" t="str">
        <f>IFERROR(ent_jan[[#This Row],[preço unitário]]*ent_jan[[#This Row],[Qtd]],"")</f>
        <v/>
      </c>
      <c r="F188" s="136"/>
      <c r="G188" s="136"/>
      <c r="H188" s="137" t="str">
        <f>IFERROR(VLOOKUP(vendas_jan[[#This Row],[Produto]],produtos,5,0),"")</f>
        <v/>
      </c>
      <c r="I188" s="137" t="str">
        <f>IFERROR(vendas_jan[[#This Row],[preço unitário]]*vendas_jan[[#This Row],[Qtd]],"")</f>
        <v/>
      </c>
    </row>
    <row r="189" spans="1:9" x14ac:dyDescent="0.3">
      <c r="A189" s="138"/>
      <c r="B189" s="136"/>
      <c r="C189" s="137" t="str">
        <f t="shared" si="2"/>
        <v/>
      </c>
      <c r="D189" s="139" t="str">
        <f>IFERROR(ent_jan[[#This Row],[preço unitário]]*ent_jan[[#This Row],[Qtd]],"")</f>
        <v/>
      </c>
      <c r="F189" s="136"/>
      <c r="G189" s="136"/>
      <c r="H189" s="137" t="str">
        <f>IFERROR(VLOOKUP(vendas_jan[[#This Row],[Produto]],produtos,5,0),"")</f>
        <v/>
      </c>
      <c r="I189" s="137" t="str">
        <f>IFERROR(vendas_jan[[#This Row],[preço unitário]]*vendas_jan[[#This Row],[Qtd]],"")</f>
        <v/>
      </c>
    </row>
    <row r="190" spans="1:9" x14ac:dyDescent="0.3">
      <c r="A190" s="138"/>
      <c r="B190" s="136"/>
      <c r="C190" s="137" t="str">
        <f t="shared" si="2"/>
        <v/>
      </c>
      <c r="D190" s="139" t="str">
        <f>IFERROR(ent_jan[[#This Row],[preço unitário]]*ent_jan[[#This Row],[Qtd]],"")</f>
        <v/>
      </c>
      <c r="F190" s="136"/>
      <c r="G190" s="136"/>
      <c r="H190" s="137" t="str">
        <f>IFERROR(VLOOKUP(vendas_jan[[#This Row],[Produto]],produtos,5,0),"")</f>
        <v/>
      </c>
      <c r="I190" s="137" t="str">
        <f>IFERROR(vendas_jan[[#This Row],[preço unitário]]*vendas_jan[[#This Row],[Qtd]],"")</f>
        <v/>
      </c>
    </row>
    <row r="191" spans="1:9" x14ac:dyDescent="0.3">
      <c r="A191" s="138"/>
      <c r="B191" s="136"/>
      <c r="C191" s="137" t="str">
        <f t="shared" si="2"/>
        <v/>
      </c>
      <c r="D191" s="139" t="str">
        <f>IFERROR(ent_jan[[#This Row],[preço unitário]]*ent_jan[[#This Row],[Qtd]],"")</f>
        <v/>
      </c>
      <c r="F191" s="136"/>
      <c r="G191" s="136"/>
      <c r="H191" s="137" t="str">
        <f>IFERROR(VLOOKUP(vendas_jan[[#This Row],[Produto]],produtos,5,0),"")</f>
        <v/>
      </c>
      <c r="I191" s="137" t="str">
        <f>IFERROR(vendas_jan[[#This Row],[preço unitário]]*vendas_jan[[#This Row],[Qtd]],"")</f>
        <v/>
      </c>
    </row>
    <row r="192" spans="1:9" x14ac:dyDescent="0.3">
      <c r="A192" s="138"/>
      <c r="B192" s="136"/>
      <c r="C192" s="137" t="str">
        <f t="shared" si="2"/>
        <v/>
      </c>
      <c r="D192" s="139" t="str">
        <f>IFERROR(ent_jan[[#This Row],[preço unitário]]*ent_jan[[#This Row],[Qtd]],"")</f>
        <v/>
      </c>
      <c r="F192" s="136"/>
      <c r="G192" s="136"/>
      <c r="H192" s="137" t="str">
        <f>IFERROR(VLOOKUP(vendas_jan[[#This Row],[Produto]],produtos,5,0),"")</f>
        <v/>
      </c>
      <c r="I192" s="137" t="str">
        <f>IFERROR(vendas_jan[[#This Row],[preço unitário]]*vendas_jan[[#This Row],[Qtd]],"")</f>
        <v/>
      </c>
    </row>
    <row r="193" spans="1:9" x14ac:dyDescent="0.3">
      <c r="A193" s="138"/>
      <c r="B193" s="136"/>
      <c r="C193" s="137" t="str">
        <f t="shared" si="2"/>
        <v/>
      </c>
      <c r="D193" s="139" t="str">
        <f>IFERROR(ent_jan[[#This Row],[preço unitário]]*ent_jan[[#This Row],[Qtd]],"")</f>
        <v/>
      </c>
      <c r="F193" s="136"/>
      <c r="G193" s="136"/>
      <c r="H193" s="137" t="str">
        <f>IFERROR(VLOOKUP(vendas_jan[[#This Row],[Produto]],produtos,5,0),"")</f>
        <v/>
      </c>
      <c r="I193" s="137" t="str">
        <f>IFERROR(vendas_jan[[#This Row],[preço unitário]]*vendas_jan[[#This Row],[Qtd]],"")</f>
        <v/>
      </c>
    </row>
    <row r="194" spans="1:9" x14ac:dyDescent="0.3">
      <c r="A194" s="138"/>
      <c r="B194" s="136"/>
      <c r="C194" s="137" t="str">
        <f t="shared" si="2"/>
        <v/>
      </c>
      <c r="D194" s="139" t="str">
        <f>IFERROR(ent_jan[[#This Row],[preço unitário]]*ent_jan[[#This Row],[Qtd]],"")</f>
        <v/>
      </c>
      <c r="F194" s="136"/>
      <c r="G194" s="136"/>
      <c r="H194" s="137" t="str">
        <f>IFERROR(VLOOKUP(vendas_jan[[#This Row],[Produto]],produtos,5,0),"")</f>
        <v/>
      </c>
      <c r="I194" s="137" t="str">
        <f>IFERROR(vendas_jan[[#This Row],[preço unitário]]*vendas_jan[[#This Row],[Qtd]],"")</f>
        <v/>
      </c>
    </row>
    <row r="195" spans="1:9" x14ac:dyDescent="0.3">
      <c r="A195" s="138"/>
      <c r="B195" s="136"/>
      <c r="C195" s="137" t="str">
        <f t="shared" si="2"/>
        <v/>
      </c>
      <c r="D195" s="139" t="str">
        <f>IFERROR(ent_jan[[#This Row],[preço unitário]]*ent_jan[[#This Row],[Qtd]],"")</f>
        <v/>
      </c>
      <c r="F195" s="136"/>
      <c r="G195" s="136"/>
      <c r="H195" s="137" t="str">
        <f>IFERROR(VLOOKUP(vendas_jan[[#This Row],[Produto]],produtos,5,0),"")</f>
        <v/>
      </c>
      <c r="I195" s="137" t="str">
        <f>IFERROR(vendas_jan[[#This Row],[preço unitário]]*vendas_jan[[#This Row],[Qtd]],"")</f>
        <v/>
      </c>
    </row>
    <row r="196" spans="1:9" x14ac:dyDescent="0.3">
      <c r="A196" s="138"/>
      <c r="B196" s="136"/>
      <c r="C196" s="137" t="str">
        <f t="shared" si="2"/>
        <v/>
      </c>
      <c r="D196" s="139" t="str">
        <f>IFERROR(ent_jan[[#This Row],[preço unitário]]*ent_jan[[#This Row],[Qtd]],"")</f>
        <v/>
      </c>
      <c r="F196" s="136"/>
      <c r="G196" s="136"/>
      <c r="H196" s="137" t="str">
        <f>IFERROR(VLOOKUP(vendas_jan[[#This Row],[Produto]],produtos,5,0),"")</f>
        <v/>
      </c>
      <c r="I196" s="137" t="str">
        <f>IFERROR(vendas_jan[[#This Row],[preço unitário]]*vendas_jan[[#This Row],[Qtd]],"")</f>
        <v/>
      </c>
    </row>
    <row r="197" spans="1:9" x14ac:dyDescent="0.3">
      <c r="A197" s="138"/>
      <c r="B197" s="136"/>
      <c r="C197" s="137" t="str">
        <f t="shared" si="2"/>
        <v/>
      </c>
      <c r="D197" s="139" t="str">
        <f>IFERROR(ent_jan[[#This Row],[preço unitário]]*ent_jan[[#This Row],[Qtd]],"")</f>
        <v/>
      </c>
      <c r="F197" s="136"/>
      <c r="G197" s="136"/>
      <c r="H197" s="137" t="str">
        <f>IFERROR(VLOOKUP(vendas_jan[[#This Row],[Produto]],produtos,5,0),"")</f>
        <v/>
      </c>
      <c r="I197" s="137" t="str">
        <f>IFERROR(vendas_jan[[#This Row],[preço unitário]]*vendas_jan[[#This Row],[Qtd]],"")</f>
        <v/>
      </c>
    </row>
    <row r="198" spans="1:9" x14ac:dyDescent="0.3">
      <c r="A198" s="138"/>
      <c r="B198" s="136"/>
      <c r="C198" s="137" t="str">
        <f t="shared" si="2"/>
        <v/>
      </c>
      <c r="D198" s="139" t="str">
        <f>IFERROR(ent_jan[[#This Row],[preço unitário]]*ent_jan[[#This Row],[Qtd]],"")</f>
        <v/>
      </c>
      <c r="F198" s="136"/>
      <c r="G198" s="136"/>
      <c r="H198" s="137" t="str">
        <f>IFERROR(VLOOKUP(vendas_jan[[#This Row],[Produto]],produtos,5,0),"")</f>
        <v/>
      </c>
      <c r="I198" s="137" t="str">
        <f>IFERROR(vendas_jan[[#This Row],[preço unitário]]*vendas_jan[[#This Row],[Qtd]],"")</f>
        <v/>
      </c>
    </row>
    <row r="199" spans="1:9" x14ac:dyDescent="0.3">
      <c r="A199" s="138"/>
      <c r="B199" s="136"/>
      <c r="C199" s="137" t="str">
        <f t="shared" si="2"/>
        <v/>
      </c>
      <c r="D199" s="139" t="str">
        <f>IFERROR(ent_jan[[#This Row],[preço unitário]]*ent_jan[[#This Row],[Qtd]],"")</f>
        <v/>
      </c>
      <c r="F199" s="136"/>
      <c r="G199" s="136"/>
      <c r="H199" s="137" t="str">
        <f>IFERROR(VLOOKUP(vendas_jan[[#This Row],[Produto]],produtos,5,0),"")</f>
        <v/>
      </c>
      <c r="I199" s="137" t="str">
        <f>IFERROR(vendas_jan[[#This Row],[preço unitário]]*vendas_jan[[#This Row],[Qtd]],"")</f>
        <v/>
      </c>
    </row>
    <row r="200" spans="1:9" x14ac:dyDescent="0.3">
      <c r="A200" s="138"/>
      <c r="B200" s="136"/>
      <c r="C200" s="137" t="str">
        <f t="shared" si="2"/>
        <v/>
      </c>
      <c r="D200" s="139" t="str">
        <f>IFERROR(ent_jan[[#This Row],[preço unitário]]*ent_jan[[#This Row],[Qtd]],"")</f>
        <v/>
      </c>
      <c r="F200" s="136"/>
      <c r="G200" s="136"/>
      <c r="H200" s="137" t="str">
        <f>IFERROR(VLOOKUP(vendas_jan[[#This Row],[Produto]],produtos,5,0),"")</f>
        <v/>
      </c>
      <c r="I200" s="137" t="str">
        <f>IFERROR(vendas_jan[[#This Row],[preço unitário]]*vendas_jan[[#This Row],[Qtd]],"")</f>
        <v/>
      </c>
    </row>
    <row r="201" spans="1:9" x14ac:dyDescent="0.3">
      <c r="A201" s="138"/>
      <c r="B201" s="136"/>
      <c r="C201" s="137" t="str">
        <f t="shared" si="2"/>
        <v/>
      </c>
      <c r="D201" s="139" t="str">
        <f>IFERROR(ent_jan[[#This Row],[preço unitário]]*ent_jan[[#This Row],[Qtd]],"")</f>
        <v/>
      </c>
      <c r="F201" s="136"/>
      <c r="G201" s="136"/>
      <c r="H201" s="137" t="str">
        <f>IFERROR(VLOOKUP(vendas_jan[[#This Row],[Produto]],produtos,5,0),"")</f>
        <v/>
      </c>
      <c r="I201" s="137" t="str">
        <f>IFERROR(vendas_jan[[#This Row],[preço unitário]]*vendas_jan[[#This Row],[Qtd]],"")</f>
        <v/>
      </c>
    </row>
    <row r="202" spans="1:9" x14ac:dyDescent="0.3">
      <c r="A202" s="138"/>
      <c r="B202" s="136"/>
      <c r="C202" s="137" t="str">
        <f t="shared" ref="C202:C265" si="3">IFERROR(VLOOKUP(A202,produtos,5,0),"")</f>
        <v/>
      </c>
      <c r="D202" s="139" t="str">
        <f>IFERROR(ent_jan[[#This Row],[preço unitário]]*ent_jan[[#This Row],[Qtd]],"")</f>
        <v/>
      </c>
      <c r="F202" s="136"/>
      <c r="G202" s="136"/>
      <c r="H202" s="137" t="str">
        <f>IFERROR(VLOOKUP(vendas_jan[[#This Row],[Produto]],produtos,5,0),"")</f>
        <v/>
      </c>
      <c r="I202" s="137" t="str">
        <f>IFERROR(vendas_jan[[#This Row],[preço unitário]]*vendas_jan[[#This Row],[Qtd]],"")</f>
        <v/>
      </c>
    </row>
    <row r="203" spans="1:9" x14ac:dyDescent="0.3">
      <c r="A203" s="138"/>
      <c r="B203" s="136"/>
      <c r="C203" s="137" t="str">
        <f t="shared" si="3"/>
        <v/>
      </c>
      <c r="D203" s="139" t="str">
        <f>IFERROR(ent_jan[[#This Row],[preço unitário]]*ent_jan[[#This Row],[Qtd]],"")</f>
        <v/>
      </c>
      <c r="F203" s="136"/>
      <c r="G203" s="136"/>
      <c r="H203" s="137" t="str">
        <f>IFERROR(VLOOKUP(vendas_jan[[#This Row],[Produto]],produtos,5,0),"")</f>
        <v/>
      </c>
      <c r="I203" s="137" t="str">
        <f>IFERROR(vendas_jan[[#This Row],[preço unitário]]*vendas_jan[[#This Row],[Qtd]],"")</f>
        <v/>
      </c>
    </row>
    <row r="204" spans="1:9" x14ac:dyDescent="0.3">
      <c r="A204" s="138"/>
      <c r="B204" s="136"/>
      <c r="C204" s="137" t="str">
        <f t="shared" si="3"/>
        <v/>
      </c>
      <c r="D204" s="139" t="str">
        <f>IFERROR(ent_jan[[#This Row],[preço unitário]]*ent_jan[[#This Row],[Qtd]],"")</f>
        <v/>
      </c>
      <c r="F204" s="136"/>
      <c r="G204" s="136"/>
      <c r="H204" s="137" t="str">
        <f>IFERROR(VLOOKUP(vendas_jan[[#This Row],[Produto]],produtos,5,0),"")</f>
        <v/>
      </c>
      <c r="I204" s="137" t="str">
        <f>IFERROR(vendas_jan[[#This Row],[preço unitário]]*vendas_jan[[#This Row],[Qtd]],"")</f>
        <v/>
      </c>
    </row>
    <row r="205" spans="1:9" x14ac:dyDescent="0.3">
      <c r="A205" s="138"/>
      <c r="B205" s="136"/>
      <c r="C205" s="137" t="str">
        <f t="shared" si="3"/>
        <v/>
      </c>
      <c r="D205" s="139" t="str">
        <f>IFERROR(ent_jan[[#This Row],[preço unitário]]*ent_jan[[#This Row],[Qtd]],"")</f>
        <v/>
      </c>
      <c r="F205" s="136"/>
      <c r="G205" s="136"/>
      <c r="H205" s="137" t="str">
        <f>IFERROR(VLOOKUP(vendas_jan[[#This Row],[Produto]],produtos,5,0),"")</f>
        <v/>
      </c>
      <c r="I205" s="137" t="str">
        <f>IFERROR(vendas_jan[[#This Row],[preço unitário]]*vendas_jan[[#This Row],[Qtd]],"")</f>
        <v/>
      </c>
    </row>
    <row r="206" spans="1:9" x14ac:dyDescent="0.3">
      <c r="A206" s="138"/>
      <c r="B206" s="136"/>
      <c r="C206" s="137" t="str">
        <f t="shared" si="3"/>
        <v/>
      </c>
      <c r="D206" s="139" t="str">
        <f>IFERROR(ent_jan[[#This Row],[preço unitário]]*ent_jan[[#This Row],[Qtd]],"")</f>
        <v/>
      </c>
      <c r="F206" s="136"/>
      <c r="G206" s="136"/>
      <c r="H206" s="137" t="str">
        <f>IFERROR(VLOOKUP(vendas_jan[[#This Row],[Produto]],produtos,5,0),"")</f>
        <v/>
      </c>
      <c r="I206" s="137" t="str">
        <f>IFERROR(vendas_jan[[#This Row],[preço unitário]]*vendas_jan[[#This Row],[Qtd]],"")</f>
        <v/>
      </c>
    </row>
    <row r="207" spans="1:9" x14ac:dyDescent="0.3">
      <c r="A207" s="138"/>
      <c r="B207" s="136"/>
      <c r="C207" s="137" t="str">
        <f t="shared" si="3"/>
        <v/>
      </c>
      <c r="D207" s="139" t="str">
        <f>IFERROR(ent_jan[[#This Row],[preço unitário]]*ent_jan[[#This Row],[Qtd]],"")</f>
        <v/>
      </c>
      <c r="F207" s="136"/>
      <c r="G207" s="136"/>
      <c r="H207" s="137" t="str">
        <f>IFERROR(VLOOKUP(vendas_jan[[#This Row],[Produto]],produtos,5,0),"")</f>
        <v/>
      </c>
      <c r="I207" s="137" t="str">
        <f>IFERROR(vendas_jan[[#This Row],[preço unitário]]*vendas_jan[[#This Row],[Qtd]],"")</f>
        <v/>
      </c>
    </row>
    <row r="208" spans="1:9" x14ac:dyDescent="0.3">
      <c r="A208" s="138"/>
      <c r="B208" s="136"/>
      <c r="C208" s="137" t="str">
        <f t="shared" si="3"/>
        <v/>
      </c>
      <c r="D208" s="139" t="str">
        <f>IFERROR(ent_jan[[#This Row],[preço unitário]]*ent_jan[[#This Row],[Qtd]],"")</f>
        <v/>
      </c>
      <c r="F208" s="136"/>
      <c r="G208" s="136"/>
      <c r="H208" s="137" t="str">
        <f>IFERROR(VLOOKUP(vendas_jan[[#This Row],[Produto]],produtos,5,0),"")</f>
        <v/>
      </c>
      <c r="I208" s="137" t="str">
        <f>IFERROR(vendas_jan[[#This Row],[preço unitário]]*vendas_jan[[#This Row],[Qtd]],"")</f>
        <v/>
      </c>
    </row>
    <row r="209" spans="1:9" x14ac:dyDescent="0.3">
      <c r="A209" s="138"/>
      <c r="B209" s="136"/>
      <c r="C209" s="137" t="str">
        <f t="shared" si="3"/>
        <v/>
      </c>
      <c r="D209" s="139" t="str">
        <f>IFERROR(ent_jan[[#This Row],[preço unitário]]*ent_jan[[#This Row],[Qtd]],"")</f>
        <v/>
      </c>
      <c r="F209" s="136"/>
      <c r="G209" s="136"/>
      <c r="H209" s="137" t="str">
        <f>IFERROR(VLOOKUP(vendas_jan[[#This Row],[Produto]],produtos,5,0),"")</f>
        <v/>
      </c>
      <c r="I209" s="137" t="str">
        <f>IFERROR(vendas_jan[[#This Row],[preço unitário]]*vendas_jan[[#This Row],[Qtd]],"")</f>
        <v/>
      </c>
    </row>
    <row r="210" spans="1:9" x14ac:dyDescent="0.3">
      <c r="A210" s="138"/>
      <c r="B210" s="136"/>
      <c r="C210" s="137" t="str">
        <f t="shared" si="3"/>
        <v/>
      </c>
      <c r="D210" s="139" t="str">
        <f>IFERROR(ent_jan[[#This Row],[preço unitário]]*ent_jan[[#This Row],[Qtd]],"")</f>
        <v/>
      </c>
      <c r="F210" s="136"/>
      <c r="G210" s="136"/>
      <c r="H210" s="137" t="str">
        <f>IFERROR(VLOOKUP(vendas_jan[[#This Row],[Produto]],produtos,5,0),"")</f>
        <v/>
      </c>
      <c r="I210" s="137" t="str">
        <f>IFERROR(vendas_jan[[#This Row],[preço unitário]]*vendas_jan[[#This Row],[Qtd]],"")</f>
        <v/>
      </c>
    </row>
    <row r="211" spans="1:9" x14ac:dyDescent="0.3">
      <c r="A211" s="138"/>
      <c r="B211" s="136"/>
      <c r="C211" s="137" t="str">
        <f t="shared" si="3"/>
        <v/>
      </c>
      <c r="D211" s="139" t="str">
        <f>IFERROR(ent_jan[[#This Row],[preço unitário]]*ent_jan[[#This Row],[Qtd]],"")</f>
        <v/>
      </c>
      <c r="F211" s="136"/>
      <c r="G211" s="136"/>
      <c r="H211" s="137" t="str">
        <f>IFERROR(VLOOKUP(vendas_jan[[#This Row],[Produto]],produtos,5,0),"")</f>
        <v/>
      </c>
      <c r="I211" s="137" t="str">
        <f>IFERROR(vendas_jan[[#This Row],[preço unitário]]*vendas_jan[[#This Row],[Qtd]],"")</f>
        <v/>
      </c>
    </row>
    <row r="212" spans="1:9" x14ac:dyDescent="0.3">
      <c r="A212" s="138"/>
      <c r="B212" s="136"/>
      <c r="C212" s="137" t="str">
        <f t="shared" si="3"/>
        <v/>
      </c>
      <c r="D212" s="139" t="str">
        <f>IFERROR(ent_jan[[#This Row],[preço unitário]]*ent_jan[[#This Row],[Qtd]],"")</f>
        <v/>
      </c>
      <c r="F212" s="136"/>
      <c r="G212" s="136"/>
      <c r="H212" s="137" t="str">
        <f>IFERROR(VLOOKUP(vendas_jan[[#This Row],[Produto]],produtos,5,0),"")</f>
        <v/>
      </c>
      <c r="I212" s="137" t="str">
        <f>IFERROR(vendas_jan[[#This Row],[preço unitário]]*vendas_jan[[#This Row],[Qtd]],"")</f>
        <v/>
      </c>
    </row>
    <row r="213" spans="1:9" x14ac:dyDescent="0.3">
      <c r="A213" s="138"/>
      <c r="B213" s="136"/>
      <c r="C213" s="137" t="str">
        <f t="shared" si="3"/>
        <v/>
      </c>
      <c r="D213" s="139" t="str">
        <f>IFERROR(ent_jan[[#This Row],[preço unitário]]*ent_jan[[#This Row],[Qtd]],"")</f>
        <v/>
      </c>
      <c r="F213" s="136"/>
      <c r="G213" s="136"/>
      <c r="H213" s="137" t="str">
        <f>IFERROR(VLOOKUP(vendas_jan[[#This Row],[Produto]],produtos,5,0),"")</f>
        <v/>
      </c>
      <c r="I213" s="137" t="str">
        <f>IFERROR(vendas_jan[[#This Row],[preço unitário]]*vendas_jan[[#This Row],[Qtd]],"")</f>
        <v/>
      </c>
    </row>
    <row r="214" spans="1:9" x14ac:dyDescent="0.3">
      <c r="A214" s="138"/>
      <c r="B214" s="136"/>
      <c r="C214" s="137" t="str">
        <f t="shared" si="3"/>
        <v/>
      </c>
      <c r="D214" s="139" t="str">
        <f>IFERROR(ent_jan[[#This Row],[preço unitário]]*ent_jan[[#This Row],[Qtd]],"")</f>
        <v/>
      </c>
      <c r="F214" s="136"/>
      <c r="G214" s="136"/>
      <c r="H214" s="137" t="str">
        <f>IFERROR(VLOOKUP(vendas_jan[[#This Row],[Produto]],produtos,5,0),"")</f>
        <v/>
      </c>
      <c r="I214" s="137" t="str">
        <f>IFERROR(vendas_jan[[#This Row],[preço unitário]]*vendas_jan[[#This Row],[Qtd]],"")</f>
        <v/>
      </c>
    </row>
    <row r="215" spans="1:9" x14ac:dyDescent="0.3">
      <c r="A215" s="138"/>
      <c r="B215" s="136"/>
      <c r="C215" s="137" t="str">
        <f t="shared" si="3"/>
        <v/>
      </c>
      <c r="D215" s="139" t="str">
        <f>IFERROR(ent_jan[[#This Row],[preço unitário]]*ent_jan[[#This Row],[Qtd]],"")</f>
        <v/>
      </c>
      <c r="F215" s="136"/>
      <c r="G215" s="136"/>
      <c r="H215" s="137" t="str">
        <f>IFERROR(VLOOKUP(vendas_jan[[#This Row],[Produto]],produtos,5,0),"")</f>
        <v/>
      </c>
      <c r="I215" s="137" t="str">
        <f>IFERROR(vendas_jan[[#This Row],[preço unitário]]*vendas_jan[[#This Row],[Qtd]],"")</f>
        <v/>
      </c>
    </row>
    <row r="216" spans="1:9" x14ac:dyDescent="0.3">
      <c r="A216" s="138"/>
      <c r="B216" s="136"/>
      <c r="C216" s="137" t="str">
        <f t="shared" si="3"/>
        <v/>
      </c>
      <c r="D216" s="139" t="str">
        <f>IFERROR(ent_jan[[#This Row],[preço unitário]]*ent_jan[[#This Row],[Qtd]],"")</f>
        <v/>
      </c>
      <c r="F216" s="136"/>
      <c r="G216" s="136"/>
      <c r="H216" s="137" t="str">
        <f>IFERROR(VLOOKUP(vendas_jan[[#This Row],[Produto]],produtos,5,0),"")</f>
        <v/>
      </c>
      <c r="I216" s="137" t="str">
        <f>IFERROR(vendas_jan[[#This Row],[preço unitário]]*vendas_jan[[#This Row],[Qtd]],"")</f>
        <v/>
      </c>
    </row>
    <row r="217" spans="1:9" x14ac:dyDescent="0.3">
      <c r="A217" s="138"/>
      <c r="B217" s="136"/>
      <c r="C217" s="137" t="str">
        <f t="shared" si="3"/>
        <v/>
      </c>
      <c r="D217" s="139" t="str">
        <f>IFERROR(ent_jan[[#This Row],[preço unitário]]*ent_jan[[#This Row],[Qtd]],"")</f>
        <v/>
      </c>
      <c r="F217" s="136"/>
      <c r="G217" s="136"/>
      <c r="H217" s="137" t="str">
        <f>IFERROR(VLOOKUP(vendas_jan[[#This Row],[Produto]],produtos,5,0),"")</f>
        <v/>
      </c>
      <c r="I217" s="137" t="str">
        <f>IFERROR(vendas_jan[[#This Row],[preço unitário]]*vendas_jan[[#This Row],[Qtd]],"")</f>
        <v/>
      </c>
    </row>
    <row r="218" spans="1:9" x14ac:dyDescent="0.3">
      <c r="A218" s="138"/>
      <c r="B218" s="136"/>
      <c r="C218" s="137" t="str">
        <f t="shared" si="3"/>
        <v/>
      </c>
      <c r="D218" s="139" t="str">
        <f>IFERROR(ent_jan[[#This Row],[preço unitário]]*ent_jan[[#This Row],[Qtd]],"")</f>
        <v/>
      </c>
      <c r="F218" s="136"/>
      <c r="G218" s="136"/>
      <c r="H218" s="137" t="str">
        <f>IFERROR(VLOOKUP(vendas_jan[[#This Row],[Produto]],produtos,5,0),"")</f>
        <v/>
      </c>
      <c r="I218" s="137" t="str">
        <f>IFERROR(vendas_jan[[#This Row],[preço unitário]]*vendas_jan[[#This Row],[Qtd]],"")</f>
        <v/>
      </c>
    </row>
    <row r="219" spans="1:9" x14ac:dyDescent="0.3">
      <c r="A219" s="138"/>
      <c r="B219" s="136"/>
      <c r="C219" s="137" t="str">
        <f t="shared" si="3"/>
        <v/>
      </c>
      <c r="D219" s="139" t="str">
        <f>IFERROR(ent_jan[[#This Row],[preço unitário]]*ent_jan[[#This Row],[Qtd]],"")</f>
        <v/>
      </c>
      <c r="F219" s="136"/>
      <c r="G219" s="136"/>
      <c r="H219" s="137" t="str">
        <f>IFERROR(VLOOKUP(vendas_jan[[#This Row],[Produto]],produtos,5,0),"")</f>
        <v/>
      </c>
      <c r="I219" s="137" t="str">
        <f>IFERROR(vendas_jan[[#This Row],[preço unitário]]*vendas_jan[[#This Row],[Qtd]],"")</f>
        <v/>
      </c>
    </row>
    <row r="220" spans="1:9" x14ac:dyDescent="0.3">
      <c r="A220" s="138"/>
      <c r="B220" s="136"/>
      <c r="C220" s="137" t="str">
        <f t="shared" si="3"/>
        <v/>
      </c>
      <c r="D220" s="139" t="str">
        <f>IFERROR(ent_jan[[#This Row],[preço unitário]]*ent_jan[[#This Row],[Qtd]],"")</f>
        <v/>
      </c>
      <c r="F220" s="136"/>
      <c r="G220" s="136"/>
      <c r="H220" s="137" t="str">
        <f>IFERROR(VLOOKUP(vendas_jan[[#This Row],[Produto]],produtos,5,0),"")</f>
        <v/>
      </c>
      <c r="I220" s="137" t="str">
        <f>IFERROR(vendas_jan[[#This Row],[preço unitário]]*vendas_jan[[#This Row],[Qtd]],"")</f>
        <v/>
      </c>
    </row>
    <row r="221" spans="1:9" x14ac:dyDescent="0.3">
      <c r="A221" s="138"/>
      <c r="B221" s="136"/>
      <c r="C221" s="137" t="str">
        <f t="shared" si="3"/>
        <v/>
      </c>
      <c r="D221" s="139" t="str">
        <f>IFERROR(ent_jan[[#This Row],[preço unitário]]*ent_jan[[#This Row],[Qtd]],"")</f>
        <v/>
      </c>
      <c r="F221" s="136"/>
      <c r="G221" s="136"/>
      <c r="H221" s="137" t="str">
        <f>IFERROR(VLOOKUP(vendas_jan[[#This Row],[Produto]],produtos,5,0),"")</f>
        <v/>
      </c>
      <c r="I221" s="137" t="str">
        <f>IFERROR(vendas_jan[[#This Row],[preço unitário]]*vendas_jan[[#This Row],[Qtd]],"")</f>
        <v/>
      </c>
    </row>
    <row r="222" spans="1:9" x14ac:dyDescent="0.3">
      <c r="A222" s="138"/>
      <c r="B222" s="136"/>
      <c r="C222" s="137" t="str">
        <f t="shared" si="3"/>
        <v/>
      </c>
      <c r="D222" s="139" t="str">
        <f>IFERROR(ent_jan[[#This Row],[preço unitário]]*ent_jan[[#This Row],[Qtd]],"")</f>
        <v/>
      </c>
      <c r="F222" s="136"/>
      <c r="G222" s="136"/>
      <c r="H222" s="137" t="str">
        <f>IFERROR(VLOOKUP(vendas_jan[[#This Row],[Produto]],produtos,5,0),"")</f>
        <v/>
      </c>
      <c r="I222" s="137" t="str">
        <f>IFERROR(vendas_jan[[#This Row],[preço unitário]]*vendas_jan[[#This Row],[Qtd]],"")</f>
        <v/>
      </c>
    </row>
    <row r="223" spans="1:9" x14ac:dyDescent="0.3">
      <c r="A223" s="138"/>
      <c r="B223" s="136"/>
      <c r="C223" s="137" t="str">
        <f t="shared" si="3"/>
        <v/>
      </c>
      <c r="D223" s="139" t="str">
        <f>IFERROR(ent_jan[[#This Row],[preço unitário]]*ent_jan[[#This Row],[Qtd]],"")</f>
        <v/>
      </c>
      <c r="F223" s="136"/>
      <c r="G223" s="136"/>
      <c r="H223" s="137" t="str">
        <f>IFERROR(VLOOKUP(vendas_jan[[#This Row],[Produto]],produtos,5,0),"")</f>
        <v/>
      </c>
      <c r="I223" s="137" t="str">
        <f>IFERROR(vendas_jan[[#This Row],[preço unitário]]*vendas_jan[[#This Row],[Qtd]],"")</f>
        <v/>
      </c>
    </row>
    <row r="224" spans="1:9" x14ac:dyDescent="0.3">
      <c r="A224" s="138"/>
      <c r="B224" s="136"/>
      <c r="C224" s="137" t="str">
        <f t="shared" si="3"/>
        <v/>
      </c>
      <c r="D224" s="139" t="str">
        <f>IFERROR(ent_jan[[#This Row],[preço unitário]]*ent_jan[[#This Row],[Qtd]],"")</f>
        <v/>
      </c>
      <c r="F224" s="136"/>
      <c r="G224" s="136"/>
      <c r="H224" s="137" t="str">
        <f>IFERROR(VLOOKUP(vendas_jan[[#This Row],[Produto]],produtos,5,0),"")</f>
        <v/>
      </c>
      <c r="I224" s="137" t="str">
        <f>IFERROR(vendas_jan[[#This Row],[preço unitário]]*vendas_jan[[#This Row],[Qtd]],"")</f>
        <v/>
      </c>
    </row>
    <row r="225" spans="1:9" x14ac:dyDescent="0.3">
      <c r="A225" s="138"/>
      <c r="B225" s="136"/>
      <c r="C225" s="137" t="str">
        <f t="shared" si="3"/>
        <v/>
      </c>
      <c r="D225" s="139" t="str">
        <f>IFERROR(ent_jan[[#This Row],[preço unitário]]*ent_jan[[#This Row],[Qtd]],"")</f>
        <v/>
      </c>
      <c r="F225" s="136"/>
      <c r="G225" s="136"/>
      <c r="H225" s="137" t="str">
        <f>IFERROR(VLOOKUP(vendas_jan[[#This Row],[Produto]],produtos,5,0),"")</f>
        <v/>
      </c>
      <c r="I225" s="137" t="str">
        <f>IFERROR(vendas_jan[[#This Row],[preço unitário]]*vendas_jan[[#This Row],[Qtd]],"")</f>
        <v/>
      </c>
    </row>
    <row r="226" spans="1:9" x14ac:dyDescent="0.3">
      <c r="A226" s="138"/>
      <c r="B226" s="136"/>
      <c r="C226" s="137" t="str">
        <f t="shared" si="3"/>
        <v/>
      </c>
      <c r="D226" s="139" t="str">
        <f>IFERROR(ent_jan[[#This Row],[preço unitário]]*ent_jan[[#This Row],[Qtd]],"")</f>
        <v/>
      </c>
      <c r="F226" s="136"/>
      <c r="G226" s="136"/>
      <c r="H226" s="137" t="str">
        <f>IFERROR(VLOOKUP(vendas_jan[[#This Row],[Produto]],produtos,5,0),"")</f>
        <v/>
      </c>
      <c r="I226" s="137" t="str">
        <f>IFERROR(vendas_jan[[#This Row],[preço unitário]]*vendas_jan[[#This Row],[Qtd]],"")</f>
        <v/>
      </c>
    </row>
    <row r="227" spans="1:9" x14ac:dyDescent="0.3">
      <c r="A227" s="138"/>
      <c r="B227" s="136"/>
      <c r="C227" s="137" t="str">
        <f t="shared" si="3"/>
        <v/>
      </c>
      <c r="D227" s="139" t="str">
        <f>IFERROR(ent_jan[[#This Row],[preço unitário]]*ent_jan[[#This Row],[Qtd]],"")</f>
        <v/>
      </c>
      <c r="F227" s="136"/>
      <c r="G227" s="136"/>
      <c r="H227" s="137" t="str">
        <f>IFERROR(VLOOKUP(vendas_jan[[#This Row],[Produto]],produtos,5,0),"")</f>
        <v/>
      </c>
      <c r="I227" s="137" t="str">
        <f>IFERROR(vendas_jan[[#This Row],[preço unitário]]*vendas_jan[[#This Row],[Qtd]],"")</f>
        <v/>
      </c>
    </row>
    <row r="228" spans="1:9" x14ac:dyDescent="0.3">
      <c r="A228" s="138"/>
      <c r="B228" s="136"/>
      <c r="C228" s="137" t="str">
        <f t="shared" si="3"/>
        <v/>
      </c>
      <c r="D228" s="139" t="str">
        <f>IFERROR(ent_jan[[#This Row],[preço unitário]]*ent_jan[[#This Row],[Qtd]],"")</f>
        <v/>
      </c>
      <c r="F228" s="136"/>
      <c r="G228" s="136"/>
      <c r="H228" s="137" t="str">
        <f>IFERROR(VLOOKUP(vendas_jan[[#This Row],[Produto]],produtos,5,0),"")</f>
        <v/>
      </c>
      <c r="I228" s="137" t="str">
        <f>IFERROR(vendas_jan[[#This Row],[preço unitário]]*vendas_jan[[#This Row],[Qtd]],"")</f>
        <v/>
      </c>
    </row>
    <row r="229" spans="1:9" x14ac:dyDescent="0.3">
      <c r="A229" s="138"/>
      <c r="B229" s="136"/>
      <c r="C229" s="137" t="str">
        <f t="shared" si="3"/>
        <v/>
      </c>
      <c r="D229" s="139" t="str">
        <f>IFERROR(ent_jan[[#This Row],[preço unitário]]*ent_jan[[#This Row],[Qtd]],"")</f>
        <v/>
      </c>
      <c r="F229" s="136"/>
      <c r="G229" s="136"/>
      <c r="H229" s="137" t="str">
        <f>IFERROR(VLOOKUP(vendas_jan[[#This Row],[Produto]],produtos,5,0),"")</f>
        <v/>
      </c>
      <c r="I229" s="137" t="str">
        <f>IFERROR(vendas_jan[[#This Row],[preço unitário]]*vendas_jan[[#This Row],[Qtd]],"")</f>
        <v/>
      </c>
    </row>
    <row r="230" spans="1:9" x14ac:dyDescent="0.3">
      <c r="A230" s="138"/>
      <c r="B230" s="136"/>
      <c r="C230" s="137" t="str">
        <f t="shared" si="3"/>
        <v/>
      </c>
      <c r="D230" s="139" t="str">
        <f>IFERROR(ent_jan[[#This Row],[preço unitário]]*ent_jan[[#This Row],[Qtd]],"")</f>
        <v/>
      </c>
      <c r="F230" s="136"/>
      <c r="G230" s="136"/>
      <c r="H230" s="137" t="str">
        <f>IFERROR(VLOOKUP(vendas_jan[[#This Row],[Produto]],produtos,5,0),"")</f>
        <v/>
      </c>
      <c r="I230" s="137" t="str">
        <f>IFERROR(vendas_jan[[#This Row],[preço unitário]]*vendas_jan[[#This Row],[Qtd]],"")</f>
        <v/>
      </c>
    </row>
    <row r="231" spans="1:9" x14ac:dyDescent="0.3">
      <c r="A231" s="138"/>
      <c r="B231" s="136"/>
      <c r="C231" s="137" t="str">
        <f t="shared" si="3"/>
        <v/>
      </c>
      <c r="D231" s="139" t="str">
        <f>IFERROR(ent_jan[[#This Row],[preço unitário]]*ent_jan[[#This Row],[Qtd]],"")</f>
        <v/>
      </c>
      <c r="F231" s="136"/>
      <c r="G231" s="136"/>
      <c r="H231" s="137" t="str">
        <f>IFERROR(VLOOKUP(vendas_jan[[#This Row],[Produto]],produtos,5,0),"")</f>
        <v/>
      </c>
      <c r="I231" s="137" t="str">
        <f>IFERROR(vendas_jan[[#This Row],[preço unitário]]*vendas_jan[[#This Row],[Qtd]],"")</f>
        <v/>
      </c>
    </row>
    <row r="232" spans="1:9" x14ac:dyDescent="0.3">
      <c r="A232" s="138"/>
      <c r="B232" s="136"/>
      <c r="C232" s="137" t="str">
        <f t="shared" si="3"/>
        <v/>
      </c>
      <c r="D232" s="139" t="str">
        <f>IFERROR(ent_jan[[#This Row],[preço unitário]]*ent_jan[[#This Row],[Qtd]],"")</f>
        <v/>
      </c>
      <c r="F232" s="136"/>
      <c r="G232" s="136"/>
      <c r="H232" s="137" t="str">
        <f>IFERROR(VLOOKUP(vendas_jan[[#This Row],[Produto]],produtos,5,0),"")</f>
        <v/>
      </c>
      <c r="I232" s="137" t="str">
        <f>IFERROR(vendas_jan[[#This Row],[preço unitário]]*vendas_jan[[#This Row],[Qtd]],"")</f>
        <v/>
      </c>
    </row>
    <row r="233" spans="1:9" x14ac:dyDescent="0.3">
      <c r="A233" s="138"/>
      <c r="B233" s="136"/>
      <c r="C233" s="137" t="str">
        <f t="shared" si="3"/>
        <v/>
      </c>
      <c r="D233" s="139" t="str">
        <f>IFERROR(ent_jan[[#This Row],[preço unitário]]*ent_jan[[#This Row],[Qtd]],"")</f>
        <v/>
      </c>
      <c r="F233" s="136"/>
      <c r="G233" s="136"/>
      <c r="H233" s="137" t="str">
        <f>IFERROR(VLOOKUP(vendas_jan[[#This Row],[Produto]],produtos,5,0),"")</f>
        <v/>
      </c>
      <c r="I233" s="137" t="str">
        <f>IFERROR(vendas_jan[[#This Row],[preço unitário]]*vendas_jan[[#This Row],[Qtd]],"")</f>
        <v/>
      </c>
    </row>
    <row r="234" spans="1:9" x14ac:dyDescent="0.3">
      <c r="A234" s="138"/>
      <c r="B234" s="136"/>
      <c r="C234" s="137" t="str">
        <f t="shared" si="3"/>
        <v/>
      </c>
      <c r="D234" s="139" t="str">
        <f>IFERROR(ent_jan[[#This Row],[preço unitário]]*ent_jan[[#This Row],[Qtd]],"")</f>
        <v/>
      </c>
      <c r="F234" s="136"/>
      <c r="G234" s="136"/>
      <c r="H234" s="137" t="str">
        <f>IFERROR(VLOOKUP(vendas_jan[[#This Row],[Produto]],produtos,5,0),"")</f>
        <v/>
      </c>
      <c r="I234" s="137" t="str">
        <f>IFERROR(vendas_jan[[#This Row],[preço unitário]]*vendas_jan[[#This Row],[Qtd]],"")</f>
        <v/>
      </c>
    </row>
    <row r="235" spans="1:9" x14ac:dyDescent="0.3">
      <c r="A235" s="138"/>
      <c r="B235" s="136"/>
      <c r="C235" s="137" t="str">
        <f t="shared" si="3"/>
        <v/>
      </c>
      <c r="D235" s="139" t="str">
        <f>IFERROR(ent_jan[[#This Row],[preço unitário]]*ent_jan[[#This Row],[Qtd]],"")</f>
        <v/>
      </c>
      <c r="F235" s="136"/>
      <c r="G235" s="136"/>
      <c r="H235" s="137" t="str">
        <f>IFERROR(VLOOKUP(vendas_jan[[#This Row],[Produto]],produtos,5,0),"")</f>
        <v/>
      </c>
      <c r="I235" s="137" t="str">
        <f>IFERROR(vendas_jan[[#This Row],[preço unitário]]*vendas_jan[[#This Row],[Qtd]],"")</f>
        <v/>
      </c>
    </row>
    <row r="236" spans="1:9" x14ac:dyDescent="0.3">
      <c r="A236" s="138"/>
      <c r="B236" s="136"/>
      <c r="C236" s="137" t="str">
        <f t="shared" si="3"/>
        <v/>
      </c>
      <c r="D236" s="139" t="str">
        <f>IFERROR(ent_jan[[#This Row],[preço unitário]]*ent_jan[[#This Row],[Qtd]],"")</f>
        <v/>
      </c>
      <c r="F236" s="136"/>
      <c r="G236" s="136"/>
      <c r="H236" s="137" t="str">
        <f>IFERROR(VLOOKUP(vendas_jan[[#This Row],[Produto]],produtos,5,0),"")</f>
        <v/>
      </c>
      <c r="I236" s="137" t="str">
        <f>IFERROR(vendas_jan[[#This Row],[preço unitário]]*vendas_jan[[#This Row],[Qtd]],"")</f>
        <v/>
      </c>
    </row>
    <row r="237" spans="1:9" x14ac:dyDescent="0.3">
      <c r="A237" s="138"/>
      <c r="B237" s="136"/>
      <c r="C237" s="137" t="str">
        <f t="shared" si="3"/>
        <v/>
      </c>
      <c r="D237" s="139" t="str">
        <f>IFERROR(ent_jan[[#This Row],[preço unitário]]*ent_jan[[#This Row],[Qtd]],"")</f>
        <v/>
      </c>
      <c r="F237" s="136"/>
      <c r="G237" s="136"/>
      <c r="H237" s="137" t="str">
        <f>IFERROR(VLOOKUP(vendas_jan[[#This Row],[Produto]],produtos,5,0),"")</f>
        <v/>
      </c>
      <c r="I237" s="137" t="str">
        <f>IFERROR(vendas_jan[[#This Row],[preço unitário]]*vendas_jan[[#This Row],[Qtd]],"")</f>
        <v/>
      </c>
    </row>
    <row r="238" spans="1:9" x14ac:dyDescent="0.3">
      <c r="A238" s="138"/>
      <c r="B238" s="136"/>
      <c r="C238" s="137" t="str">
        <f t="shared" si="3"/>
        <v/>
      </c>
      <c r="D238" s="139" t="str">
        <f>IFERROR(ent_jan[[#This Row],[preço unitário]]*ent_jan[[#This Row],[Qtd]],"")</f>
        <v/>
      </c>
      <c r="F238" s="136"/>
      <c r="G238" s="136"/>
      <c r="H238" s="137" t="str">
        <f>IFERROR(VLOOKUP(vendas_jan[[#This Row],[Produto]],produtos,5,0),"")</f>
        <v/>
      </c>
      <c r="I238" s="137" t="str">
        <f>IFERROR(vendas_jan[[#This Row],[preço unitário]]*vendas_jan[[#This Row],[Qtd]],"")</f>
        <v/>
      </c>
    </row>
    <row r="239" spans="1:9" x14ac:dyDescent="0.3">
      <c r="A239" s="138"/>
      <c r="B239" s="136"/>
      <c r="C239" s="137" t="str">
        <f t="shared" si="3"/>
        <v/>
      </c>
      <c r="D239" s="139" t="str">
        <f>IFERROR(ent_jan[[#This Row],[preço unitário]]*ent_jan[[#This Row],[Qtd]],"")</f>
        <v/>
      </c>
      <c r="F239" s="136"/>
      <c r="G239" s="136"/>
      <c r="H239" s="137" t="str">
        <f>IFERROR(VLOOKUP(vendas_jan[[#This Row],[Produto]],produtos,5,0),"")</f>
        <v/>
      </c>
      <c r="I239" s="137" t="str">
        <f>IFERROR(vendas_jan[[#This Row],[preço unitário]]*vendas_jan[[#This Row],[Qtd]],"")</f>
        <v/>
      </c>
    </row>
    <row r="240" spans="1:9" x14ac:dyDescent="0.3">
      <c r="A240" s="138"/>
      <c r="B240" s="136"/>
      <c r="C240" s="137" t="str">
        <f t="shared" si="3"/>
        <v/>
      </c>
      <c r="D240" s="139" t="str">
        <f>IFERROR(ent_jan[[#This Row],[preço unitário]]*ent_jan[[#This Row],[Qtd]],"")</f>
        <v/>
      </c>
      <c r="F240" s="136"/>
      <c r="G240" s="136"/>
      <c r="H240" s="137" t="str">
        <f>IFERROR(VLOOKUP(vendas_jan[[#This Row],[Produto]],produtos,5,0),"")</f>
        <v/>
      </c>
      <c r="I240" s="137" t="str">
        <f>IFERROR(vendas_jan[[#This Row],[preço unitário]]*vendas_jan[[#This Row],[Qtd]],"")</f>
        <v/>
      </c>
    </row>
    <row r="241" spans="1:9" x14ac:dyDescent="0.3">
      <c r="A241" s="138"/>
      <c r="B241" s="136"/>
      <c r="C241" s="137" t="str">
        <f t="shared" si="3"/>
        <v/>
      </c>
      <c r="D241" s="139" t="str">
        <f>IFERROR(ent_jan[[#This Row],[preço unitário]]*ent_jan[[#This Row],[Qtd]],"")</f>
        <v/>
      </c>
      <c r="F241" s="136"/>
      <c r="G241" s="136"/>
      <c r="H241" s="137" t="str">
        <f>IFERROR(VLOOKUP(vendas_jan[[#This Row],[Produto]],produtos,5,0),"")</f>
        <v/>
      </c>
      <c r="I241" s="137" t="str">
        <f>IFERROR(vendas_jan[[#This Row],[preço unitário]]*vendas_jan[[#This Row],[Qtd]],"")</f>
        <v/>
      </c>
    </row>
    <row r="242" spans="1:9" x14ac:dyDescent="0.3">
      <c r="A242" s="138"/>
      <c r="B242" s="136"/>
      <c r="C242" s="137" t="str">
        <f t="shared" si="3"/>
        <v/>
      </c>
      <c r="D242" s="139" t="str">
        <f>IFERROR(ent_jan[[#This Row],[preço unitário]]*ent_jan[[#This Row],[Qtd]],"")</f>
        <v/>
      </c>
      <c r="F242" s="136"/>
      <c r="G242" s="136"/>
      <c r="H242" s="137" t="str">
        <f>IFERROR(VLOOKUP(vendas_jan[[#This Row],[Produto]],produtos,5,0),"")</f>
        <v/>
      </c>
      <c r="I242" s="137" t="str">
        <f>IFERROR(vendas_jan[[#This Row],[preço unitário]]*vendas_jan[[#This Row],[Qtd]],"")</f>
        <v/>
      </c>
    </row>
    <row r="243" spans="1:9" x14ac:dyDescent="0.3">
      <c r="A243" s="138"/>
      <c r="B243" s="136"/>
      <c r="C243" s="137" t="str">
        <f t="shared" si="3"/>
        <v/>
      </c>
      <c r="D243" s="139" t="str">
        <f>IFERROR(ent_jan[[#This Row],[preço unitário]]*ent_jan[[#This Row],[Qtd]],"")</f>
        <v/>
      </c>
      <c r="F243" s="136"/>
      <c r="G243" s="136"/>
      <c r="H243" s="137" t="str">
        <f>IFERROR(VLOOKUP(vendas_jan[[#This Row],[Produto]],produtos,5,0),"")</f>
        <v/>
      </c>
      <c r="I243" s="137" t="str">
        <f>IFERROR(vendas_jan[[#This Row],[preço unitário]]*vendas_jan[[#This Row],[Qtd]],"")</f>
        <v/>
      </c>
    </row>
    <row r="244" spans="1:9" x14ac:dyDescent="0.3">
      <c r="A244" s="138"/>
      <c r="B244" s="136"/>
      <c r="C244" s="137" t="str">
        <f t="shared" si="3"/>
        <v/>
      </c>
      <c r="D244" s="139" t="str">
        <f>IFERROR(ent_jan[[#This Row],[preço unitário]]*ent_jan[[#This Row],[Qtd]],"")</f>
        <v/>
      </c>
      <c r="F244" s="136"/>
      <c r="G244" s="136"/>
      <c r="H244" s="137" t="str">
        <f>IFERROR(VLOOKUP(vendas_jan[[#This Row],[Produto]],produtos,5,0),"")</f>
        <v/>
      </c>
      <c r="I244" s="137" t="str">
        <f>IFERROR(vendas_jan[[#This Row],[preço unitário]]*vendas_jan[[#This Row],[Qtd]],"")</f>
        <v/>
      </c>
    </row>
    <row r="245" spans="1:9" x14ac:dyDescent="0.3">
      <c r="A245" s="138"/>
      <c r="B245" s="136"/>
      <c r="C245" s="137" t="str">
        <f t="shared" si="3"/>
        <v/>
      </c>
      <c r="D245" s="139" t="str">
        <f>IFERROR(ent_jan[[#This Row],[preço unitário]]*ent_jan[[#This Row],[Qtd]],"")</f>
        <v/>
      </c>
      <c r="F245" s="136"/>
      <c r="G245" s="136"/>
      <c r="H245" s="137" t="str">
        <f>IFERROR(VLOOKUP(vendas_jan[[#This Row],[Produto]],produtos,5,0),"")</f>
        <v/>
      </c>
      <c r="I245" s="137" t="str">
        <f>IFERROR(vendas_jan[[#This Row],[preço unitário]]*vendas_jan[[#This Row],[Qtd]],"")</f>
        <v/>
      </c>
    </row>
    <row r="246" spans="1:9" x14ac:dyDescent="0.3">
      <c r="A246" s="138"/>
      <c r="B246" s="136"/>
      <c r="C246" s="137" t="str">
        <f t="shared" si="3"/>
        <v/>
      </c>
      <c r="D246" s="139" t="str">
        <f>IFERROR(ent_jan[[#This Row],[preço unitário]]*ent_jan[[#This Row],[Qtd]],"")</f>
        <v/>
      </c>
      <c r="F246" s="136"/>
      <c r="G246" s="136"/>
      <c r="H246" s="137" t="str">
        <f>IFERROR(VLOOKUP(vendas_jan[[#This Row],[Produto]],produtos,5,0),"")</f>
        <v/>
      </c>
      <c r="I246" s="137" t="str">
        <f>IFERROR(vendas_jan[[#This Row],[preço unitário]]*vendas_jan[[#This Row],[Qtd]],"")</f>
        <v/>
      </c>
    </row>
    <row r="247" spans="1:9" x14ac:dyDescent="0.3">
      <c r="A247" s="138"/>
      <c r="B247" s="136"/>
      <c r="C247" s="137" t="str">
        <f t="shared" si="3"/>
        <v/>
      </c>
      <c r="D247" s="139" t="str">
        <f>IFERROR(ent_jan[[#This Row],[preço unitário]]*ent_jan[[#This Row],[Qtd]],"")</f>
        <v/>
      </c>
      <c r="F247" s="136"/>
      <c r="G247" s="136"/>
      <c r="H247" s="137" t="str">
        <f>IFERROR(VLOOKUP(vendas_jan[[#This Row],[Produto]],produtos,5,0),"")</f>
        <v/>
      </c>
      <c r="I247" s="137" t="str">
        <f>IFERROR(vendas_jan[[#This Row],[preço unitário]]*vendas_jan[[#This Row],[Qtd]],"")</f>
        <v/>
      </c>
    </row>
    <row r="248" spans="1:9" x14ac:dyDescent="0.3">
      <c r="A248" s="138"/>
      <c r="B248" s="136"/>
      <c r="C248" s="137" t="str">
        <f t="shared" si="3"/>
        <v/>
      </c>
      <c r="D248" s="139" t="str">
        <f>IFERROR(ent_jan[[#This Row],[preço unitário]]*ent_jan[[#This Row],[Qtd]],"")</f>
        <v/>
      </c>
      <c r="F248" s="136"/>
      <c r="G248" s="136"/>
      <c r="H248" s="137" t="str">
        <f>IFERROR(VLOOKUP(vendas_jan[[#This Row],[Produto]],produtos,5,0),"")</f>
        <v/>
      </c>
      <c r="I248" s="137" t="str">
        <f>IFERROR(vendas_jan[[#This Row],[preço unitário]]*vendas_jan[[#This Row],[Qtd]],"")</f>
        <v/>
      </c>
    </row>
    <row r="249" spans="1:9" x14ac:dyDescent="0.3">
      <c r="A249" s="138"/>
      <c r="B249" s="136"/>
      <c r="C249" s="137" t="str">
        <f t="shared" si="3"/>
        <v/>
      </c>
      <c r="D249" s="139" t="str">
        <f>IFERROR(ent_jan[[#This Row],[preço unitário]]*ent_jan[[#This Row],[Qtd]],"")</f>
        <v/>
      </c>
      <c r="F249" s="136"/>
      <c r="G249" s="136"/>
      <c r="H249" s="137" t="str">
        <f>IFERROR(VLOOKUP(vendas_jan[[#This Row],[Produto]],produtos,5,0),"")</f>
        <v/>
      </c>
      <c r="I249" s="137" t="str">
        <f>IFERROR(vendas_jan[[#This Row],[preço unitário]]*vendas_jan[[#This Row],[Qtd]],"")</f>
        <v/>
      </c>
    </row>
    <row r="250" spans="1:9" x14ac:dyDescent="0.3">
      <c r="A250" s="138"/>
      <c r="B250" s="136"/>
      <c r="C250" s="137" t="str">
        <f t="shared" si="3"/>
        <v/>
      </c>
      <c r="D250" s="139" t="str">
        <f>IFERROR(ent_jan[[#This Row],[preço unitário]]*ent_jan[[#This Row],[Qtd]],"")</f>
        <v/>
      </c>
      <c r="F250" s="136"/>
      <c r="G250" s="136"/>
      <c r="H250" s="137" t="str">
        <f>IFERROR(VLOOKUP(vendas_jan[[#This Row],[Produto]],produtos,5,0),"")</f>
        <v/>
      </c>
      <c r="I250" s="137" t="str">
        <f>IFERROR(vendas_jan[[#This Row],[preço unitário]]*vendas_jan[[#This Row],[Qtd]],"")</f>
        <v/>
      </c>
    </row>
    <row r="251" spans="1:9" x14ac:dyDescent="0.3">
      <c r="A251" s="138"/>
      <c r="B251" s="136"/>
      <c r="C251" s="137" t="str">
        <f t="shared" si="3"/>
        <v/>
      </c>
      <c r="D251" s="139" t="str">
        <f>IFERROR(ent_jan[[#This Row],[preço unitário]]*ent_jan[[#This Row],[Qtd]],"")</f>
        <v/>
      </c>
      <c r="F251" s="136"/>
      <c r="G251" s="136"/>
      <c r="H251" s="137" t="str">
        <f>IFERROR(VLOOKUP(vendas_jan[[#This Row],[Produto]],produtos,5,0),"")</f>
        <v/>
      </c>
      <c r="I251" s="137" t="str">
        <f>IFERROR(vendas_jan[[#This Row],[preço unitário]]*vendas_jan[[#This Row],[Qtd]],"")</f>
        <v/>
      </c>
    </row>
    <row r="252" spans="1:9" x14ac:dyDescent="0.3">
      <c r="A252" s="138"/>
      <c r="B252" s="136"/>
      <c r="C252" s="137" t="str">
        <f t="shared" si="3"/>
        <v/>
      </c>
      <c r="D252" s="139" t="str">
        <f>IFERROR(ent_jan[[#This Row],[preço unitário]]*ent_jan[[#This Row],[Qtd]],"")</f>
        <v/>
      </c>
      <c r="F252" s="136"/>
      <c r="G252" s="136"/>
      <c r="H252" s="137" t="str">
        <f>IFERROR(VLOOKUP(vendas_jan[[#This Row],[Produto]],produtos,5,0),"")</f>
        <v/>
      </c>
      <c r="I252" s="137" t="str">
        <f>IFERROR(vendas_jan[[#This Row],[preço unitário]]*vendas_jan[[#This Row],[Qtd]],"")</f>
        <v/>
      </c>
    </row>
    <row r="253" spans="1:9" x14ac:dyDescent="0.3">
      <c r="A253" s="138"/>
      <c r="B253" s="136"/>
      <c r="C253" s="137" t="str">
        <f t="shared" si="3"/>
        <v/>
      </c>
      <c r="D253" s="139" t="str">
        <f>IFERROR(ent_jan[[#This Row],[preço unitário]]*ent_jan[[#This Row],[Qtd]],"")</f>
        <v/>
      </c>
      <c r="F253" s="136"/>
      <c r="G253" s="136"/>
      <c r="H253" s="137" t="str">
        <f>IFERROR(VLOOKUP(vendas_jan[[#This Row],[Produto]],produtos,5,0),"")</f>
        <v/>
      </c>
      <c r="I253" s="137" t="str">
        <f>IFERROR(vendas_jan[[#This Row],[preço unitário]]*vendas_jan[[#This Row],[Qtd]],"")</f>
        <v/>
      </c>
    </row>
    <row r="254" spans="1:9" x14ac:dyDescent="0.3">
      <c r="A254" s="138"/>
      <c r="B254" s="136"/>
      <c r="C254" s="137" t="str">
        <f t="shared" si="3"/>
        <v/>
      </c>
      <c r="D254" s="139" t="str">
        <f>IFERROR(ent_jan[[#This Row],[preço unitário]]*ent_jan[[#This Row],[Qtd]],"")</f>
        <v/>
      </c>
      <c r="F254" s="136"/>
      <c r="G254" s="136"/>
      <c r="H254" s="137" t="str">
        <f>IFERROR(VLOOKUP(vendas_jan[[#This Row],[Produto]],produtos,5,0),"")</f>
        <v/>
      </c>
      <c r="I254" s="137" t="str">
        <f>IFERROR(vendas_jan[[#This Row],[preço unitário]]*vendas_jan[[#This Row],[Qtd]],"")</f>
        <v/>
      </c>
    </row>
    <row r="255" spans="1:9" x14ac:dyDescent="0.3">
      <c r="A255" s="138"/>
      <c r="B255" s="136"/>
      <c r="C255" s="137" t="str">
        <f t="shared" si="3"/>
        <v/>
      </c>
      <c r="D255" s="139" t="str">
        <f>IFERROR(ent_jan[[#This Row],[preço unitário]]*ent_jan[[#This Row],[Qtd]],"")</f>
        <v/>
      </c>
      <c r="F255" s="136"/>
      <c r="G255" s="136"/>
      <c r="H255" s="137" t="str">
        <f>IFERROR(VLOOKUP(vendas_jan[[#This Row],[Produto]],produtos,5,0),"")</f>
        <v/>
      </c>
      <c r="I255" s="137" t="str">
        <f>IFERROR(vendas_jan[[#This Row],[preço unitário]]*vendas_jan[[#This Row],[Qtd]],"")</f>
        <v/>
      </c>
    </row>
    <row r="256" spans="1:9" x14ac:dyDescent="0.3">
      <c r="A256" s="138"/>
      <c r="B256" s="136"/>
      <c r="C256" s="137" t="str">
        <f t="shared" si="3"/>
        <v/>
      </c>
      <c r="D256" s="139" t="str">
        <f>IFERROR(ent_jan[[#This Row],[preço unitário]]*ent_jan[[#This Row],[Qtd]],"")</f>
        <v/>
      </c>
      <c r="F256" s="136"/>
      <c r="G256" s="136"/>
      <c r="H256" s="137" t="str">
        <f>IFERROR(VLOOKUP(vendas_jan[[#This Row],[Produto]],produtos,5,0),"")</f>
        <v/>
      </c>
      <c r="I256" s="137" t="str">
        <f>IFERROR(vendas_jan[[#This Row],[preço unitário]]*vendas_jan[[#This Row],[Qtd]],"")</f>
        <v/>
      </c>
    </row>
    <row r="257" spans="1:9" x14ac:dyDescent="0.3">
      <c r="A257" s="138"/>
      <c r="B257" s="136"/>
      <c r="C257" s="137" t="str">
        <f t="shared" si="3"/>
        <v/>
      </c>
      <c r="D257" s="139" t="str">
        <f>IFERROR(ent_jan[[#This Row],[preço unitário]]*ent_jan[[#This Row],[Qtd]],"")</f>
        <v/>
      </c>
      <c r="F257" s="136"/>
      <c r="G257" s="136"/>
      <c r="H257" s="137" t="str">
        <f>IFERROR(VLOOKUP(vendas_jan[[#This Row],[Produto]],produtos,5,0),"")</f>
        <v/>
      </c>
      <c r="I257" s="137" t="str">
        <f>IFERROR(vendas_jan[[#This Row],[preço unitário]]*vendas_jan[[#This Row],[Qtd]],"")</f>
        <v/>
      </c>
    </row>
    <row r="258" spans="1:9" x14ac:dyDescent="0.3">
      <c r="A258" s="138"/>
      <c r="B258" s="136"/>
      <c r="C258" s="137" t="str">
        <f t="shared" si="3"/>
        <v/>
      </c>
      <c r="D258" s="139" t="str">
        <f>IFERROR(ent_jan[[#This Row],[preço unitário]]*ent_jan[[#This Row],[Qtd]],"")</f>
        <v/>
      </c>
      <c r="F258" s="136"/>
      <c r="G258" s="136"/>
      <c r="H258" s="137" t="str">
        <f>IFERROR(VLOOKUP(vendas_jan[[#This Row],[Produto]],produtos,5,0),"")</f>
        <v/>
      </c>
      <c r="I258" s="137" t="str">
        <f>IFERROR(vendas_jan[[#This Row],[preço unitário]]*vendas_jan[[#This Row],[Qtd]],"")</f>
        <v/>
      </c>
    </row>
    <row r="259" spans="1:9" x14ac:dyDescent="0.3">
      <c r="A259" s="138"/>
      <c r="B259" s="136"/>
      <c r="C259" s="137" t="str">
        <f t="shared" si="3"/>
        <v/>
      </c>
      <c r="D259" s="139" t="str">
        <f>IFERROR(ent_jan[[#This Row],[preço unitário]]*ent_jan[[#This Row],[Qtd]],"")</f>
        <v/>
      </c>
      <c r="F259" s="136"/>
      <c r="G259" s="136"/>
      <c r="H259" s="137" t="str">
        <f>IFERROR(VLOOKUP(vendas_jan[[#This Row],[Produto]],produtos,5,0),"")</f>
        <v/>
      </c>
      <c r="I259" s="137" t="str">
        <f>IFERROR(vendas_jan[[#This Row],[preço unitário]]*vendas_jan[[#This Row],[Qtd]],"")</f>
        <v/>
      </c>
    </row>
    <row r="260" spans="1:9" x14ac:dyDescent="0.3">
      <c r="A260" s="138"/>
      <c r="B260" s="136"/>
      <c r="C260" s="137" t="str">
        <f t="shared" si="3"/>
        <v/>
      </c>
      <c r="D260" s="139" t="str">
        <f>IFERROR(ent_jan[[#This Row],[preço unitário]]*ent_jan[[#This Row],[Qtd]],"")</f>
        <v/>
      </c>
      <c r="F260" s="136"/>
      <c r="G260" s="136"/>
      <c r="H260" s="137" t="str">
        <f>IFERROR(VLOOKUP(vendas_jan[[#This Row],[Produto]],produtos,5,0),"")</f>
        <v/>
      </c>
      <c r="I260" s="137" t="str">
        <f>IFERROR(vendas_jan[[#This Row],[preço unitário]]*vendas_jan[[#This Row],[Qtd]],"")</f>
        <v/>
      </c>
    </row>
    <row r="261" spans="1:9" x14ac:dyDescent="0.3">
      <c r="A261" s="138"/>
      <c r="B261" s="136"/>
      <c r="C261" s="137" t="str">
        <f t="shared" si="3"/>
        <v/>
      </c>
      <c r="D261" s="139" t="str">
        <f>IFERROR(ent_jan[[#This Row],[preço unitário]]*ent_jan[[#This Row],[Qtd]],"")</f>
        <v/>
      </c>
      <c r="F261" s="136"/>
      <c r="G261" s="136"/>
      <c r="H261" s="137" t="str">
        <f>IFERROR(VLOOKUP(vendas_jan[[#This Row],[Produto]],produtos,5,0),"")</f>
        <v/>
      </c>
      <c r="I261" s="137" t="str">
        <f>IFERROR(vendas_jan[[#This Row],[preço unitário]]*vendas_jan[[#This Row],[Qtd]],"")</f>
        <v/>
      </c>
    </row>
    <row r="262" spans="1:9" x14ac:dyDescent="0.3">
      <c r="A262" s="138"/>
      <c r="B262" s="136"/>
      <c r="C262" s="137" t="str">
        <f t="shared" si="3"/>
        <v/>
      </c>
      <c r="D262" s="139" t="str">
        <f>IFERROR(ent_jan[[#This Row],[preço unitário]]*ent_jan[[#This Row],[Qtd]],"")</f>
        <v/>
      </c>
      <c r="F262" s="136"/>
      <c r="G262" s="136"/>
      <c r="H262" s="137" t="str">
        <f>IFERROR(VLOOKUP(vendas_jan[[#This Row],[Produto]],produtos,5,0),"")</f>
        <v/>
      </c>
      <c r="I262" s="137" t="str">
        <f>IFERROR(vendas_jan[[#This Row],[preço unitário]]*vendas_jan[[#This Row],[Qtd]],"")</f>
        <v/>
      </c>
    </row>
    <row r="263" spans="1:9" x14ac:dyDescent="0.3">
      <c r="A263" s="138"/>
      <c r="B263" s="136"/>
      <c r="C263" s="137" t="str">
        <f t="shared" si="3"/>
        <v/>
      </c>
      <c r="D263" s="139" t="str">
        <f>IFERROR(ent_jan[[#This Row],[preço unitário]]*ent_jan[[#This Row],[Qtd]],"")</f>
        <v/>
      </c>
      <c r="F263" s="136"/>
      <c r="G263" s="136"/>
      <c r="H263" s="137" t="str">
        <f>IFERROR(VLOOKUP(vendas_jan[[#This Row],[Produto]],produtos,5,0),"")</f>
        <v/>
      </c>
      <c r="I263" s="137" t="str">
        <f>IFERROR(vendas_jan[[#This Row],[preço unitário]]*vendas_jan[[#This Row],[Qtd]],"")</f>
        <v/>
      </c>
    </row>
    <row r="264" spans="1:9" x14ac:dyDescent="0.3">
      <c r="A264" s="138"/>
      <c r="B264" s="136"/>
      <c r="C264" s="137" t="str">
        <f t="shared" si="3"/>
        <v/>
      </c>
      <c r="D264" s="139" t="str">
        <f>IFERROR(ent_jan[[#This Row],[preço unitário]]*ent_jan[[#This Row],[Qtd]],"")</f>
        <v/>
      </c>
      <c r="F264" s="136"/>
      <c r="G264" s="136"/>
      <c r="H264" s="137" t="str">
        <f>IFERROR(VLOOKUP(vendas_jan[[#This Row],[Produto]],produtos,5,0),"")</f>
        <v/>
      </c>
      <c r="I264" s="137" t="str">
        <f>IFERROR(vendas_jan[[#This Row],[preço unitário]]*vendas_jan[[#This Row],[Qtd]],"")</f>
        <v/>
      </c>
    </row>
    <row r="265" spans="1:9" x14ac:dyDescent="0.3">
      <c r="A265" s="138"/>
      <c r="B265" s="136"/>
      <c r="C265" s="137" t="str">
        <f t="shared" si="3"/>
        <v/>
      </c>
      <c r="D265" s="139" t="str">
        <f>IFERROR(ent_jan[[#This Row],[preço unitário]]*ent_jan[[#This Row],[Qtd]],"")</f>
        <v/>
      </c>
      <c r="F265" s="136"/>
      <c r="G265" s="136"/>
      <c r="H265" s="137" t="str">
        <f>IFERROR(VLOOKUP(vendas_jan[[#This Row],[Produto]],produtos,5,0),"")</f>
        <v/>
      </c>
      <c r="I265" s="137" t="str">
        <f>IFERROR(vendas_jan[[#This Row],[preço unitário]]*vendas_jan[[#This Row],[Qtd]],"")</f>
        <v/>
      </c>
    </row>
    <row r="266" spans="1:9" x14ac:dyDescent="0.3">
      <c r="A266" s="138"/>
      <c r="B266" s="136"/>
      <c r="C266" s="137" t="str">
        <f t="shared" ref="C266:C301" si="4">IFERROR(VLOOKUP(A266,produtos,5,0),"")</f>
        <v/>
      </c>
      <c r="D266" s="139" t="str">
        <f>IFERROR(ent_jan[[#This Row],[preço unitário]]*ent_jan[[#This Row],[Qtd]],"")</f>
        <v/>
      </c>
      <c r="F266" s="136"/>
      <c r="G266" s="136"/>
      <c r="H266" s="137" t="str">
        <f>IFERROR(VLOOKUP(vendas_jan[[#This Row],[Produto]],produtos,5,0),"")</f>
        <v/>
      </c>
      <c r="I266" s="137" t="str">
        <f>IFERROR(vendas_jan[[#This Row],[preço unitário]]*vendas_jan[[#This Row],[Qtd]],"")</f>
        <v/>
      </c>
    </row>
    <row r="267" spans="1:9" x14ac:dyDescent="0.3">
      <c r="A267" s="138"/>
      <c r="B267" s="136"/>
      <c r="C267" s="137" t="str">
        <f t="shared" si="4"/>
        <v/>
      </c>
      <c r="D267" s="139" t="str">
        <f>IFERROR(ent_jan[[#This Row],[preço unitário]]*ent_jan[[#This Row],[Qtd]],"")</f>
        <v/>
      </c>
      <c r="F267" s="136"/>
      <c r="G267" s="136"/>
      <c r="H267" s="137" t="str">
        <f>IFERROR(VLOOKUP(vendas_jan[[#This Row],[Produto]],produtos,5,0),"")</f>
        <v/>
      </c>
      <c r="I267" s="137" t="str">
        <f>IFERROR(vendas_jan[[#This Row],[preço unitário]]*vendas_jan[[#This Row],[Qtd]],"")</f>
        <v/>
      </c>
    </row>
    <row r="268" spans="1:9" x14ac:dyDescent="0.3">
      <c r="A268" s="138"/>
      <c r="B268" s="136"/>
      <c r="C268" s="137" t="str">
        <f t="shared" si="4"/>
        <v/>
      </c>
      <c r="D268" s="139" t="str">
        <f>IFERROR(ent_jan[[#This Row],[preço unitário]]*ent_jan[[#This Row],[Qtd]],"")</f>
        <v/>
      </c>
      <c r="F268" s="136"/>
      <c r="G268" s="136"/>
      <c r="H268" s="137" t="str">
        <f>IFERROR(VLOOKUP(vendas_jan[[#This Row],[Produto]],produtos,5,0),"")</f>
        <v/>
      </c>
      <c r="I268" s="137" t="str">
        <f>IFERROR(vendas_jan[[#This Row],[preço unitário]]*vendas_jan[[#This Row],[Qtd]],"")</f>
        <v/>
      </c>
    </row>
    <row r="269" spans="1:9" x14ac:dyDescent="0.3">
      <c r="A269" s="138"/>
      <c r="B269" s="136"/>
      <c r="C269" s="137" t="str">
        <f t="shared" si="4"/>
        <v/>
      </c>
      <c r="D269" s="139" t="str">
        <f>IFERROR(ent_jan[[#This Row],[preço unitário]]*ent_jan[[#This Row],[Qtd]],"")</f>
        <v/>
      </c>
      <c r="F269" s="136"/>
      <c r="G269" s="136"/>
      <c r="H269" s="137" t="str">
        <f>IFERROR(VLOOKUP(vendas_jan[[#This Row],[Produto]],produtos,5,0),"")</f>
        <v/>
      </c>
      <c r="I269" s="137" t="str">
        <f>IFERROR(vendas_jan[[#This Row],[preço unitário]]*vendas_jan[[#This Row],[Qtd]],"")</f>
        <v/>
      </c>
    </row>
    <row r="270" spans="1:9" x14ac:dyDescent="0.3">
      <c r="A270" s="138"/>
      <c r="B270" s="136"/>
      <c r="C270" s="137" t="str">
        <f t="shared" si="4"/>
        <v/>
      </c>
      <c r="D270" s="139" t="str">
        <f>IFERROR(ent_jan[[#This Row],[preço unitário]]*ent_jan[[#This Row],[Qtd]],"")</f>
        <v/>
      </c>
      <c r="F270" s="136"/>
      <c r="G270" s="136"/>
      <c r="H270" s="137" t="str">
        <f>IFERROR(VLOOKUP(vendas_jan[[#This Row],[Produto]],produtos,5,0),"")</f>
        <v/>
      </c>
      <c r="I270" s="137" t="str">
        <f>IFERROR(vendas_jan[[#This Row],[preço unitário]]*vendas_jan[[#This Row],[Qtd]],"")</f>
        <v/>
      </c>
    </row>
    <row r="271" spans="1:9" x14ac:dyDescent="0.3">
      <c r="A271" s="138"/>
      <c r="B271" s="136"/>
      <c r="C271" s="137" t="str">
        <f t="shared" si="4"/>
        <v/>
      </c>
      <c r="D271" s="139" t="str">
        <f>IFERROR(ent_jan[[#This Row],[preço unitário]]*ent_jan[[#This Row],[Qtd]],"")</f>
        <v/>
      </c>
      <c r="F271" s="136"/>
      <c r="G271" s="136"/>
      <c r="H271" s="137" t="str">
        <f>IFERROR(VLOOKUP(vendas_jan[[#This Row],[Produto]],produtos,5,0),"")</f>
        <v/>
      </c>
      <c r="I271" s="137" t="str">
        <f>IFERROR(vendas_jan[[#This Row],[preço unitário]]*vendas_jan[[#This Row],[Qtd]],"")</f>
        <v/>
      </c>
    </row>
    <row r="272" spans="1:9" x14ac:dyDescent="0.3">
      <c r="A272" s="138"/>
      <c r="B272" s="136"/>
      <c r="C272" s="137" t="str">
        <f t="shared" si="4"/>
        <v/>
      </c>
      <c r="D272" s="139" t="str">
        <f>IFERROR(ent_jan[[#This Row],[preço unitário]]*ent_jan[[#This Row],[Qtd]],"")</f>
        <v/>
      </c>
      <c r="F272" s="136"/>
      <c r="G272" s="136"/>
      <c r="H272" s="137" t="str">
        <f>IFERROR(VLOOKUP(vendas_jan[[#This Row],[Produto]],produtos,5,0),"")</f>
        <v/>
      </c>
      <c r="I272" s="137" t="str">
        <f>IFERROR(vendas_jan[[#This Row],[preço unitário]]*vendas_jan[[#This Row],[Qtd]],"")</f>
        <v/>
      </c>
    </row>
    <row r="273" spans="1:9" x14ac:dyDescent="0.3">
      <c r="A273" s="138"/>
      <c r="B273" s="136"/>
      <c r="C273" s="137" t="str">
        <f t="shared" si="4"/>
        <v/>
      </c>
      <c r="D273" s="139" t="str">
        <f>IFERROR(ent_jan[[#This Row],[preço unitário]]*ent_jan[[#This Row],[Qtd]],"")</f>
        <v/>
      </c>
      <c r="F273" s="136"/>
      <c r="G273" s="136"/>
      <c r="H273" s="137" t="str">
        <f>IFERROR(VLOOKUP(vendas_jan[[#This Row],[Produto]],produtos,5,0),"")</f>
        <v/>
      </c>
      <c r="I273" s="137" t="str">
        <f>IFERROR(vendas_jan[[#This Row],[preço unitário]]*vendas_jan[[#This Row],[Qtd]],"")</f>
        <v/>
      </c>
    </row>
    <row r="274" spans="1:9" x14ac:dyDescent="0.3">
      <c r="A274" s="138"/>
      <c r="B274" s="136"/>
      <c r="C274" s="137" t="str">
        <f t="shared" si="4"/>
        <v/>
      </c>
      <c r="D274" s="139" t="str">
        <f>IFERROR(ent_jan[[#This Row],[preço unitário]]*ent_jan[[#This Row],[Qtd]],"")</f>
        <v/>
      </c>
      <c r="F274" s="136"/>
      <c r="G274" s="136"/>
      <c r="H274" s="137" t="str">
        <f>IFERROR(VLOOKUP(vendas_jan[[#This Row],[Produto]],produtos,5,0),"")</f>
        <v/>
      </c>
      <c r="I274" s="137" t="str">
        <f>IFERROR(vendas_jan[[#This Row],[preço unitário]]*vendas_jan[[#This Row],[Qtd]],"")</f>
        <v/>
      </c>
    </row>
    <row r="275" spans="1:9" x14ac:dyDescent="0.3">
      <c r="A275" s="138"/>
      <c r="B275" s="136"/>
      <c r="C275" s="137" t="str">
        <f t="shared" si="4"/>
        <v/>
      </c>
      <c r="D275" s="139" t="str">
        <f>IFERROR(ent_jan[[#This Row],[preço unitário]]*ent_jan[[#This Row],[Qtd]],"")</f>
        <v/>
      </c>
      <c r="F275" s="136"/>
      <c r="G275" s="136"/>
      <c r="H275" s="137" t="str">
        <f>IFERROR(VLOOKUP(vendas_jan[[#This Row],[Produto]],produtos,5,0),"")</f>
        <v/>
      </c>
      <c r="I275" s="137" t="str">
        <f>IFERROR(vendas_jan[[#This Row],[preço unitário]]*vendas_jan[[#This Row],[Qtd]],"")</f>
        <v/>
      </c>
    </row>
    <row r="276" spans="1:9" x14ac:dyDescent="0.3">
      <c r="A276" s="138"/>
      <c r="B276" s="136"/>
      <c r="C276" s="137" t="str">
        <f t="shared" si="4"/>
        <v/>
      </c>
      <c r="D276" s="139" t="str">
        <f>IFERROR(ent_jan[[#This Row],[preço unitário]]*ent_jan[[#This Row],[Qtd]],"")</f>
        <v/>
      </c>
      <c r="F276" s="136"/>
      <c r="G276" s="136"/>
      <c r="H276" s="137" t="str">
        <f>IFERROR(VLOOKUP(vendas_jan[[#This Row],[Produto]],produtos,5,0),"")</f>
        <v/>
      </c>
      <c r="I276" s="137" t="str">
        <f>IFERROR(vendas_jan[[#This Row],[preço unitário]]*vendas_jan[[#This Row],[Qtd]],"")</f>
        <v/>
      </c>
    </row>
    <row r="277" spans="1:9" x14ac:dyDescent="0.3">
      <c r="A277" s="138"/>
      <c r="B277" s="136"/>
      <c r="C277" s="137" t="str">
        <f t="shared" si="4"/>
        <v/>
      </c>
      <c r="D277" s="139" t="str">
        <f>IFERROR(ent_jan[[#This Row],[preço unitário]]*ent_jan[[#This Row],[Qtd]],"")</f>
        <v/>
      </c>
      <c r="F277" s="136"/>
      <c r="G277" s="136"/>
      <c r="H277" s="137" t="str">
        <f>IFERROR(VLOOKUP(vendas_jan[[#This Row],[Produto]],produtos,5,0),"")</f>
        <v/>
      </c>
      <c r="I277" s="137" t="str">
        <f>IFERROR(vendas_jan[[#This Row],[preço unitário]]*vendas_jan[[#This Row],[Qtd]],"")</f>
        <v/>
      </c>
    </row>
    <row r="278" spans="1:9" x14ac:dyDescent="0.3">
      <c r="A278" s="138"/>
      <c r="B278" s="136"/>
      <c r="C278" s="137" t="str">
        <f t="shared" si="4"/>
        <v/>
      </c>
      <c r="D278" s="139" t="str">
        <f>IFERROR(ent_jan[[#This Row],[preço unitário]]*ent_jan[[#This Row],[Qtd]],"")</f>
        <v/>
      </c>
      <c r="F278" s="136"/>
      <c r="G278" s="136"/>
      <c r="H278" s="137" t="str">
        <f>IFERROR(VLOOKUP(vendas_jan[[#This Row],[Produto]],produtos,5,0),"")</f>
        <v/>
      </c>
      <c r="I278" s="137" t="str">
        <f>IFERROR(vendas_jan[[#This Row],[preço unitário]]*vendas_jan[[#This Row],[Qtd]],"")</f>
        <v/>
      </c>
    </row>
    <row r="279" spans="1:9" x14ac:dyDescent="0.3">
      <c r="A279" s="138"/>
      <c r="B279" s="136"/>
      <c r="C279" s="137" t="str">
        <f t="shared" si="4"/>
        <v/>
      </c>
      <c r="D279" s="139" t="str">
        <f>IFERROR(ent_jan[[#This Row],[preço unitário]]*ent_jan[[#This Row],[Qtd]],"")</f>
        <v/>
      </c>
      <c r="F279" s="136"/>
      <c r="G279" s="136"/>
      <c r="H279" s="137" t="str">
        <f>IFERROR(VLOOKUP(vendas_jan[[#This Row],[Produto]],produtos,5,0),"")</f>
        <v/>
      </c>
      <c r="I279" s="137" t="str">
        <f>IFERROR(vendas_jan[[#This Row],[preço unitário]]*vendas_jan[[#This Row],[Qtd]],"")</f>
        <v/>
      </c>
    </row>
    <row r="280" spans="1:9" x14ac:dyDescent="0.3">
      <c r="A280" s="138"/>
      <c r="B280" s="136"/>
      <c r="C280" s="137" t="str">
        <f t="shared" si="4"/>
        <v/>
      </c>
      <c r="D280" s="139" t="str">
        <f>IFERROR(ent_jan[[#This Row],[preço unitário]]*ent_jan[[#This Row],[Qtd]],"")</f>
        <v/>
      </c>
      <c r="F280" s="136"/>
      <c r="G280" s="136"/>
      <c r="H280" s="137" t="str">
        <f>IFERROR(VLOOKUP(vendas_jan[[#This Row],[Produto]],produtos,5,0),"")</f>
        <v/>
      </c>
      <c r="I280" s="137" t="str">
        <f>IFERROR(vendas_jan[[#This Row],[preço unitário]]*vendas_jan[[#This Row],[Qtd]],"")</f>
        <v/>
      </c>
    </row>
    <row r="281" spans="1:9" x14ac:dyDescent="0.3">
      <c r="A281" s="138"/>
      <c r="B281" s="136"/>
      <c r="C281" s="137" t="str">
        <f t="shared" si="4"/>
        <v/>
      </c>
      <c r="D281" s="139" t="str">
        <f>IFERROR(ent_jan[[#This Row],[preço unitário]]*ent_jan[[#This Row],[Qtd]],"")</f>
        <v/>
      </c>
      <c r="F281" s="136"/>
      <c r="G281" s="136"/>
      <c r="H281" s="137" t="str">
        <f>IFERROR(VLOOKUP(vendas_jan[[#This Row],[Produto]],produtos,5,0),"")</f>
        <v/>
      </c>
      <c r="I281" s="137" t="str">
        <f>IFERROR(vendas_jan[[#This Row],[preço unitário]]*vendas_jan[[#This Row],[Qtd]],"")</f>
        <v/>
      </c>
    </row>
    <row r="282" spans="1:9" x14ac:dyDescent="0.3">
      <c r="A282" s="138"/>
      <c r="B282" s="136"/>
      <c r="C282" s="137" t="str">
        <f t="shared" si="4"/>
        <v/>
      </c>
      <c r="D282" s="139" t="str">
        <f>IFERROR(ent_jan[[#This Row],[preço unitário]]*ent_jan[[#This Row],[Qtd]],"")</f>
        <v/>
      </c>
      <c r="F282" s="136"/>
      <c r="G282" s="136"/>
      <c r="H282" s="137" t="str">
        <f>IFERROR(VLOOKUP(vendas_jan[[#This Row],[Produto]],produtos,5,0),"")</f>
        <v/>
      </c>
      <c r="I282" s="137" t="str">
        <f>IFERROR(vendas_jan[[#This Row],[preço unitário]]*vendas_jan[[#This Row],[Qtd]],"")</f>
        <v/>
      </c>
    </row>
    <row r="283" spans="1:9" x14ac:dyDescent="0.3">
      <c r="A283" s="138"/>
      <c r="B283" s="136"/>
      <c r="C283" s="137" t="str">
        <f t="shared" si="4"/>
        <v/>
      </c>
      <c r="D283" s="139" t="str">
        <f>IFERROR(ent_jan[[#This Row],[preço unitário]]*ent_jan[[#This Row],[Qtd]],"")</f>
        <v/>
      </c>
      <c r="F283" s="136"/>
      <c r="G283" s="136"/>
      <c r="H283" s="137" t="str">
        <f>IFERROR(VLOOKUP(vendas_jan[[#This Row],[Produto]],produtos,5,0),"")</f>
        <v/>
      </c>
      <c r="I283" s="137" t="str">
        <f>IFERROR(vendas_jan[[#This Row],[preço unitário]]*vendas_jan[[#This Row],[Qtd]],"")</f>
        <v/>
      </c>
    </row>
    <row r="284" spans="1:9" x14ac:dyDescent="0.3">
      <c r="A284" s="138"/>
      <c r="B284" s="136"/>
      <c r="C284" s="137" t="str">
        <f t="shared" si="4"/>
        <v/>
      </c>
      <c r="D284" s="139" t="str">
        <f>IFERROR(ent_jan[[#This Row],[preço unitário]]*ent_jan[[#This Row],[Qtd]],"")</f>
        <v/>
      </c>
      <c r="F284" s="136"/>
      <c r="G284" s="136"/>
      <c r="H284" s="137" t="str">
        <f>IFERROR(VLOOKUP(vendas_jan[[#This Row],[Produto]],produtos,5,0),"")</f>
        <v/>
      </c>
      <c r="I284" s="137" t="str">
        <f>IFERROR(vendas_jan[[#This Row],[preço unitário]]*vendas_jan[[#This Row],[Qtd]],"")</f>
        <v/>
      </c>
    </row>
    <row r="285" spans="1:9" x14ac:dyDescent="0.3">
      <c r="A285" s="138"/>
      <c r="B285" s="136"/>
      <c r="C285" s="137" t="str">
        <f t="shared" si="4"/>
        <v/>
      </c>
      <c r="D285" s="139" t="str">
        <f>IFERROR(ent_jan[[#This Row],[preço unitário]]*ent_jan[[#This Row],[Qtd]],"")</f>
        <v/>
      </c>
      <c r="F285" s="136"/>
      <c r="G285" s="136"/>
      <c r="H285" s="137" t="str">
        <f>IFERROR(VLOOKUP(vendas_jan[[#This Row],[Produto]],produtos,5,0),"")</f>
        <v/>
      </c>
      <c r="I285" s="137" t="str">
        <f>IFERROR(vendas_jan[[#This Row],[preço unitário]]*vendas_jan[[#This Row],[Qtd]],"")</f>
        <v/>
      </c>
    </row>
    <row r="286" spans="1:9" x14ac:dyDescent="0.3">
      <c r="A286" s="138"/>
      <c r="B286" s="136"/>
      <c r="C286" s="137" t="str">
        <f t="shared" si="4"/>
        <v/>
      </c>
      <c r="D286" s="139" t="str">
        <f>IFERROR(ent_jan[[#This Row],[preço unitário]]*ent_jan[[#This Row],[Qtd]],"")</f>
        <v/>
      </c>
      <c r="F286" s="136"/>
      <c r="G286" s="136"/>
      <c r="H286" s="137" t="str">
        <f>IFERROR(VLOOKUP(vendas_jan[[#This Row],[Produto]],produtos,5,0),"")</f>
        <v/>
      </c>
      <c r="I286" s="137" t="str">
        <f>IFERROR(vendas_jan[[#This Row],[preço unitário]]*vendas_jan[[#This Row],[Qtd]],"")</f>
        <v/>
      </c>
    </row>
    <row r="287" spans="1:9" x14ac:dyDescent="0.3">
      <c r="A287" s="138"/>
      <c r="B287" s="136"/>
      <c r="C287" s="137" t="str">
        <f t="shared" si="4"/>
        <v/>
      </c>
      <c r="D287" s="139" t="str">
        <f>IFERROR(ent_jan[[#This Row],[preço unitário]]*ent_jan[[#This Row],[Qtd]],"")</f>
        <v/>
      </c>
      <c r="F287" s="136"/>
      <c r="G287" s="136"/>
      <c r="H287" s="137" t="str">
        <f>IFERROR(VLOOKUP(vendas_jan[[#This Row],[Produto]],produtos,5,0),"")</f>
        <v/>
      </c>
      <c r="I287" s="137" t="str">
        <f>IFERROR(vendas_jan[[#This Row],[preço unitário]]*vendas_jan[[#This Row],[Qtd]],"")</f>
        <v/>
      </c>
    </row>
    <row r="288" spans="1:9" x14ac:dyDescent="0.3">
      <c r="A288" s="138"/>
      <c r="B288" s="136"/>
      <c r="C288" s="137" t="str">
        <f t="shared" si="4"/>
        <v/>
      </c>
      <c r="D288" s="139" t="str">
        <f>IFERROR(ent_jan[[#This Row],[preço unitário]]*ent_jan[[#This Row],[Qtd]],"")</f>
        <v/>
      </c>
      <c r="F288" s="136"/>
      <c r="G288" s="136"/>
      <c r="H288" s="137" t="str">
        <f>IFERROR(VLOOKUP(vendas_jan[[#This Row],[Produto]],produtos,5,0),"")</f>
        <v/>
      </c>
      <c r="I288" s="137" t="str">
        <f>IFERROR(vendas_jan[[#This Row],[preço unitário]]*vendas_jan[[#This Row],[Qtd]],"")</f>
        <v/>
      </c>
    </row>
    <row r="289" spans="1:9" x14ac:dyDescent="0.3">
      <c r="A289" s="138"/>
      <c r="B289" s="136"/>
      <c r="C289" s="137" t="str">
        <f t="shared" si="4"/>
        <v/>
      </c>
      <c r="D289" s="139" t="str">
        <f>IFERROR(ent_jan[[#This Row],[preço unitário]]*ent_jan[[#This Row],[Qtd]],"")</f>
        <v/>
      </c>
      <c r="F289" s="136"/>
      <c r="G289" s="136"/>
      <c r="H289" s="137" t="str">
        <f>IFERROR(VLOOKUP(vendas_jan[[#This Row],[Produto]],produtos,5,0),"")</f>
        <v/>
      </c>
      <c r="I289" s="137" t="str">
        <f>IFERROR(vendas_jan[[#This Row],[preço unitário]]*vendas_jan[[#This Row],[Qtd]],"")</f>
        <v/>
      </c>
    </row>
    <row r="290" spans="1:9" x14ac:dyDescent="0.3">
      <c r="A290" s="138"/>
      <c r="B290" s="136"/>
      <c r="C290" s="137" t="str">
        <f t="shared" si="4"/>
        <v/>
      </c>
      <c r="D290" s="139" t="str">
        <f>IFERROR(ent_jan[[#This Row],[preço unitário]]*ent_jan[[#This Row],[Qtd]],"")</f>
        <v/>
      </c>
      <c r="F290" s="136"/>
      <c r="G290" s="136"/>
      <c r="H290" s="137" t="str">
        <f>IFERROR(VLOOKUP(vendas_jan[[#This Row],[Produto]],produtos,5,0),"")</f>
        <v/>
      </c>
      <c r="I290" s="137" t="str">
        <f>IFERROR(vendas_jan[[#This Row],[preço unitário]]*vendas_jan[[#This Row],[Qtd]],"")</f>
        <v/>
      </c>
    </row>
    <row r="291" spans="1:9" x14ac:dyDescent="0.3">
      <c r="A291" s="138"/>
      <c r="B291" s="136"/>
      <c r="C291" s="137" t="str">
        <f t="shared" si="4"/>
        <v/>
      </c>
      <c r="D291" s="139" t="str">
        <f>IFERROR(ent_jan[[#This Row],[preço unitário]]*ent_jan[[#This Row],[Qtd]],"")</f>
        <v/>
      </c>
      <c r="F291" s="136"/>
      <c r="G291" s="136"/>
      <c r="H291" s="137" t="str">
        <f>IFERROR(VLOOKUP(vendas_jan[[#This Row],[Produto]],produtos,5,0),"")</f>
        <v/>
      </c>
      <c r="I291" s="137" t="str">
        <f>IFERROR(vendas_jan[[#This Row],[preço unitário]]*vendas_jan[[#This Row],[Qtd]],"")</f>
        <v/>
      </c>
    </row>
    <row r="292" spans="1:9" x14ac:dyDescent="0.3">
      <c r="A292" s="138"/>
      <c r="B292" s="136"/>
      <c r="C292" s="137" t="str">
        <f t="shared" si="4"/>
        <v/>
      </c>
      <c r="D292" s="139" t="str">
        <f>IFERROR(ent_jan[[#This Row],[preço unitário]]*ent_jan[[#This Row],[Qtd]],"")</f>
        <v/>
      </c>
      <c r="F292" s="136"/>
      <c r="G292" s="136"/>
      <c r="H292" s="137" t="str">
        <f>IFERROR(VLOOKUP(vendas_jan[[#This Row],[Produto]],produtos,5,0),"")</f>
        <v/>
      </c>
      <c r="I292" s="137" t="str">
        <f>IFERROR(vendas_jan[[#This Row],[preço unitário]]*vendas_jan[[#This Row],[Qtd]],"")</f>
        <v/>
      </c>
    </row>
    <row r="293" spans="1:9" x14ac:dyDescent="0.3">
      <c r="A293" s="138"/>
      <c r="B293" s="136"/>
      <c r="C293" s="137" t="str">
        <f t="shared" si="4"/>
        <v/>
      </c>
      <c r="D293" s="139" t="str">
        <f>IFERROR(ent_jan[[#This Row],[preço unitário]]*ent_jan[[#This Row],[Qtd]],"")</f>
        <v/>
      </c>
      <c r="F293" s="136"/>
      <c r="G293" s="136"/>
      <c r="H293" s="137" t="str">
        <f>IFERROR(VLOOKUP(vendas_jan[[#This Row],[Produto]],produtos,5,0),"")</f>
        <v/>
      </c>
      <c r="I293" s="137" t="str">
        <f>IFERROR(vendas_jan[[#This Row],[preço unitário]]*vendas_jan[[#This Row],[Qtd]],"")</f>
        <v/>
      </c>
    </row>
    <row r="294" spans="1:9" x14ac:dyDescent="0.3">
      <c r="A294" s="138"/>
      <c r="B294" s="136"/>
      <c r="C294" s="137" t="str">
        <f t="shared" si="4"/>
        <v/>
      </c>
      <c r="D294" s="139" t="str">
        <f>IFERROR(ent_jan[[#This Row],[preço unitário]]*ent_jan[[#This Row],[Qtd]],"")</f>
        <v/>
      </c>
      <c r="F294" s="136"/>
      <c r="G294" s="136"/>
      <c r="H294" s="137" t="str">
        <f>IFERROR(VLOOKUP(vendas_jan[[#This Row],[Produto]],produtos,5,0),"")</f>
        <v/>
      </c>
      <c r="I294" s="137" t="str">
        <f>IFERROR(vendas_jan[[#This Row],[preço unitário]]*vendas_jan[[#This Row],[Qtd]],"")</f>
        <v/>
      </c>
    </row>
    <row r="295" spans="1:9" x14ac:dyDescent="0.3">
      <c r="A295" s="138"/>
      <c r="B295" s="136"/>
      <c r="C295" s="137" t="str">
        <f t="shared" si="4"/>
        <v/>
      </c>
      <c r="D295" s="139" t="str">
        <f>IFERROR(ent_jan[[#This Row],[preço unitário]]*ent_jan[[#This Row],[Qtd]],"")</f>
        <v/>
      </c>
      <c r="F295" s="136"/>
      <c r="G295" s="136"/>
      <c r="H295" s="137" t="str">
        <f>IFERROR(VLOOKUP(vendas_jan[[#This Row],[Produto]],produtos,5,0),"")</f>
        <v/>
      </c>
      <c r="I295" s="137" t="str">
        <f>IFERROR(vendas_jan[[#This Row],[preço unitário]]*vendas_jan[[#This Row],[Qtd]],"")</f>
        <v/>
      </c>
    </row>
    <row r="296" spans="1:9" x14ac:dyDescent="0.3">
      <c r="A296" s="138"/>
      <c r="B296" s="136"/>
      <c r="C296" s="137" t="str">
        <f t="shared" si="4"/>
        <v/>
      </c>
      <c r="D296" s="139" t="str">
        <f>IFERROR(ent_jan[[#This Row],[preço unitário]]*ent_jan[[#This Row],[Qtd]],"")</f>
        <v/>
      </c>
      <c r="F296" s="136"/>
      <c r="G296" s="136"/>
      <c r="H296" s="137" t="str">
        <f>IFERROR(VLOOKUP(vendas_jan[[#This Row],[Produto]],produtos,5,0),"")</f>
        <v/>
      </c>
      <c r="I296" s="137" t="str">
        <f>IFERROR(vendas_jan[[#This Row],[preço unitário]]*vendas_jan[[#This Row],[Qtd]],"")</f>
        <v/>
      </c>
    </row>
    <row r="297" spans="1:9" x14ac:dyDescent="0.3">
      <c r="A297" s="138"/>
      <c r="B297" s="136"/>
      <c r="C297" s="137" t="str">
        <f t="shared" si="4"/>
        <v/>
      </c>
      <c r="D297" s="139" t="str">
        <f>IFERROR(ent_jan[[#This Row],[preço unitário]]*ent_jan[[#This Row],[Qtd]],"")</f>
        <v/>
      </c>
      <c r="F297" s="136"/>
      <c r="G297" s="136"/>
      <c r="H297" s="137" t="str">
        <f>IFERROR(VLOOKUP(vendas_jan[[#This Row],[Produto]],produtos,5,0),"")</f>
        <v/>
      </c>
      <c r="I297" s="137" t="str">
        <f>IFERROR(vendas_jan[[#This Row],[preço unitário]]*vendas_jan[[#This Row],[Qtd]],"")</f>
        <v/>
      </c>
    </row>
    <row r="298" spans="1:9" x14ac:dyDescent="0.3">
      <c r="A298" s="138"/>
      <c r="B298" s="136"/>
      <c r="C298" s="137" t="str">
        <f t="shared" si="4"/>
        <v/>
      </c>
      <c r="D298" s="139" t="str">
        <f>IFERROR(ent_jan[[#This Row],[preço unitário]]*ent_jan[[#This Row],[Qtd]],"")</f>
        <v/>
      </c>
      <c r="F298" s="136"/>
      <c r="G298" s="136"/>
      <c r="H298" s="137" t="str">
        <f>IFERROR(VLOOKUP(vendas_jan[[#This Row],[Produto]],produtos,5,0),"")</f>
        <v/>
      </c>
      <c r="I298" s="137" t="str">
        <f>IFERROR(vendas_jan[[#This Row],[preço unitário]]*vendas_jan[[#This Row],[Qtd]],"")</f>
        <v/>
      </c>
    </row>
    <row r="299" spans="1:9" x14ac:dyDescent="0.3">
      <c r="A299" s="138"/>
      <c r="B299" s="136"/>
      <c r="C299" s="137" t="str">
        <f t="shared" si="4"/>
        <v/>
      </c>
      <c r="D299" s="139" t="str">
        <f>IFERROR(ent_jan[[#This Row],[preço unitário]]*ent_jan[[#This Row],[Qtd]],"")</f>
        <v/>
      </c>
      <c r="F299" s="136"/>
      <c r="G299" s="136"/>
      <c r="H299" s="137" t="str">
        <f>IFERROR(VLOOKUP(vendas_jan[[#This Row],[Produto]],produtos,5,0),"")</f>
        <v/>
      </c>
      <c r="I299" s="137" t="str">
        <f>IFERROR(vendas_jan[[#This Row],[preço unitário]]*vendas_jan[[#This Row],[Qtd]],"")</f>
        <v/>
      </c>
    </row>
    <row r="300" spans="1:9" x14ac:dyDescent="0.3">
      <c r="A300" s="138"/>
      <c r="B300" s="136"/>
      <c r="C300" s="137" t="str">
        <f t="shared" si="4"/>
        <v/>
      </c>
      <c r="D300" s="139" t="str">
        <f>IFERROR(ent_jan[[#This Row],[preço unitário]]*ent_jan[[#This Row],[Qtd]],"")</f>
        <v/>
      </c>
      <c r="F300" s="136"/>
      <c r="G300" s="136"/>
      <c r="H300" s="137" t="str">
        <f>IFERROR(VLOOKUP(vendas_jan[[#This Row],[Produto]],produtos,5,0),"")</f>
        <v/>
      </c>
      <c r="I300" s="137" t="str">
        <f>IFERROR(vendas_jan[[#This Row],[preço unitário]]*vendas_jan[[#This Row],[Qtd]],"")</f>
        <v/>
      </c>
    </row>
    <row r="301" spans="1:9" x14ac:dyDescent="0.3">
      <c r="A301" s="140"/>
      <c r="B301" s="141"/>
      <c r="C301" s="142" t="str">
        <f t="shared" si="4"/>
        <v/>
      </c>
      <c r="D301" s="143" t="str">
        <f>IFERROR(ent_jan[[#This Row],[preço unitário]]*ent_jan[[#This Row],[Qtd]],"")</f>
        <v/>
      </c>
      <c r="F301" s="141"/>
      <c r="H301" s="137" t="str">
        <f>IFERROR(VLOOKUP(vendas_jan[[#This Row],[Produto]],produtos,5,0),"")</f>
        <v/>
      </c>
      <c r="I301" s="122" t="str">
        <f>IFERROR(vendas_jan[[#This Row],[preço unitário]]*vendas_jan[[#This Row],[Qtd]],"")</f>
        <v/>
      </c>
    </row>
    <row r="302" spans="1:9" x14ac:dyDescent="0.3">
      <c r="A302" s="88" t="s">
        <v>2</v>
      </c>
    </row>
  </sheetData>
  <mergeCells count="8">
    <mergeCell ref="A1:I1"/>
    <mergeCell ref="F4:H4"/>
    <mergeCell ref="A7:D7"/>
    <mergeCell ref="F7:I7"/>
    <mergeCell ref="L2:M2"/>
    <mergeCell ref="I4:J4"/>
    <mergeCell ref="I5:J5"/>
    <mergeCell ref="K7:M7"/>
  </mergeCells>
  <conditionalFormatting sqref="I5:J5">
    <cfRule type="cellIs" dxfId="7" priority="1" operator="lessThan">
      <formula>0</formula>
    </cfRule>
  </conditionalFormatting>
  <dataValidations count="1">
    <dataValidation allowBlank="1" showInputMessage="1" showErrorMessage="1" promptTitle="ATENÇÃO:" prompt="Verifique se o preço de compra deste produto continua o mesmo da tabela de cadastro , caso seja preciso altere, na tabela de produtos." sqref="B10:B301" xr:uid="{00000000-0002-0000-0700-000000000000}"/>
  </dataValidations>
  <pageMargins left="0.511811024" right="0.511811024" top="0.78740157499999996" bottom="0.78740157499999996" header="0.31496062000000002" footer="0.31496062000000002"/>
  <pageSetup paperSize="9" orientation="portrait" r:id="rId1"/>
  <drawing r:id="rId2"/>
  <tableParts count="2">
    <tablePart r:id="rId3"/>
    <tablePart r:id="rId4"/>
  </tablePar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2" id="{5A420F86-C11F-4770-97B9-994F77A6D6FF}">
            <x14:iconSet custom="1">
              <x14:cfvo type="percent">
                <xm:f>0</xm:f>
              </x14:cfvo>
              <x14:cfvo type="num">
                <xm:f>0</xm:f>
              </x14:cfvo>
              <x14:cfvo type="num">
                <xm:f>1</xm:f>
              </x14:cfvo>
              <x14:cfIcon iconSet="3Symbols" iconId="0"/>
              <x14:cfIcon iconSet="3Triangles" iconId="1"/>
              <x14:cfIcon iconSet="3Triangles" iconId="2"/>
            </x14:iconSet>
          </x14:cfRule>
          <xm:sqref>K9:K301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700-000001000000}">
          <x14:formula1>
            <xm:f>OFFSET(produtos!$B$4,0,0,COUNTA(produtos!$B$4:$B$9997),1)</xm:f>
          </x14:formula1>
          <xm:sqref>A10:A1278 F9:F301</xm:sqref>
        </x14:dataValidation>
        <x14:dataValidation type="list" allowBlank="1" showInputMessage="1" showErrorMessage="1" xr:uid="{00000000-0002-0000-0700-000002000000}">
          <x14:formula1>
            <xm:f>OFFSET(produtos!$B4,0,0,COUNTA(B3:B1000001),1)</xm:f>
          </x14:formula1>
          <xm:sqref>N7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1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.xml"/></Relationships>
</file>

<file path=customXml/_rels/item1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.xml"/></Relationships>
</file>

<file path=customXml/_rels/item1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.xml"/></Relationships>
</file>

<file path=customXml/_rels/item1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3.xml"/></Relationships>
</file>

<file path=customXml/_rels/item1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4.xml"/></Relationships>
</file>

<file path=customXml/_rels/item1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5.xml"/></Relationships>
</file>

<file path=customXml/_rels/item1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6.xml"/></Relationships>
</file>

<file path=customXml/_rels/item1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7.xml"/></Relationships>
</file>

<file path=customXml/_rels/item1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8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_rels/item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.xml"/></Relationships>
</file>

<file path=customXml/_rels/item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.xml"/></Relationships>
</file>

<file path=customXml/_rels/item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.xml"/></Relationships>
</file>

<file path=customXml/item1.xml>��< ? x m l   v e r s i o n = " 1 . 0 "   e n c o d i n g = " U T F - 1 6 " ? > < G e m i n i   x m l n s = " h t t p : / / g e m i n i / p i v o t c u s t o m i z a t i o n / S a n d b o x N o n E m p t y " > < C u s t o m C o n t e n t > < ! [ C D A T A [ 1 ] ] > < / C u s t o m C o n t e n t > < / G e m i n i > 
</file>

<file path=customXml/item10.xml>��< ? x m l   v e r s i o n = " 1 . 0 "   e n c o d i n g = " U T F - 1 6 " ? > < G e m i n i   x m l n s = " h t t p : / / g e m i n i / p i v o t c u s t o m i z a t i o n / L i n k e d T a b l e s " > < C u s t o m C o n t e n t > < ! [ C D A T A [ < L i n k e d T a b l e s   x m l n s : x s i = " h t t p : / / w w w . w 3 . o r g / 2 0 0 1 / X M L S c h e m a - i n s t a n c e "   x m l n s : x s d = " h t t p : / / w w w . w 3 . o r g / 2 0 0 1 / X M L S c h e m a " > < L i n k e d T a b l e L i s t > < L i n k e d T a b l e I n f o > < E x c e l T a b l e N a m e > T a b e l a 1 < / E x c e l T a b l e N a m e > < G e m i n i T a b l e I d > T a b e l a 1 < / G e m i n i T a b l e I d > < L i n k e d C o l u m n L i s t   / > < U p d a t e N e e d e d > t r u e < / U p d a t e N e e d e d > < R o w C o u n t > 0 < / R o w C o u n t > < / L i n k e d T a b l e I n f o > < / L i n k e d T a b l e L i s t > < / L i n k e d T a b l e s > ] ] > < / C u s t o m C o n t e n t > < / G e m i n i > 
</file>

<file path=customXml/item11.xml>��< ? x m l   v e r s i o n = " 1 . 0 "   e n c o d i n g = " U T F - 1 6 " ? > < G e m i n i   x m l n s = " h t t p : / / g e m i n i / p i v o t c u s t o m i z a t i o n / L i n k e d T a b l e U p d a t e M o d e " > < C u s t o m C o n t e n t > < ! [ C D A T A [ T r u e ] ] > < / C u s t o m C o n t e n t > < / G e m i n i > 
</file>

<file path=customXml/item12.xml>��< ? x m l   v e r s i o n = " 1 . 0 "   e n c o d i n g = " U T F - 1 6 " ? > < G e m i n i   x m l n s = " h t t p : / / g e m i n i / p i v o t c u s t o m i z a t i o n / S h o w I m p l i c i t M e a s u r e s " > < C u s t o m C o n t e n t > < ! [ C D A T A [ F a l s e ] ] > < / C u s t o m C o n t e n t > < / G e m i n i > 
</file>

<file path=customXml/item13.xml>��< ? x m l   v e r s i o n = " 1 . 0 "   e n c o d i n g = " U T F - 1 6 " ? > < G e m i n i   x m l n s = " h t t p : / / g e m i n i / p i v o t c u s t o m i z a t i o n / R e l a t i o n s h i p A u t o D e t e c t i o n E n a b l e d " > < C u s t o m C o n t e n t > < ! [ C D A T A [ T r u e ] ] > < / C u s t o m C o n t e n t > < / G e m i n i > 
</file>

<file path=customXml/item14.xml>��< ? x m l   v e r s i o n = " 1 . 0 "   e n c o d i n g = " U T F - 1 6 " ? > < G e m i n i   x m l n s = " h t t p : / / g e m i n i / p i v o t c u s t o m i z a t i o n / P o w e r P i v o t V e r s i o n " > < C u s t o m C o n t e n t > < ! [ C D A T A [ 2 0 1 5 . 1 3 0 . 8 0 0 . 6 1 8 ] ] > < / C u s t o m C o n t e n t > < / G e m i n i > 
</file>

<file path=customXml/item15.xml>��< ? x m l   v e r s i o n = " 1 . 0 "   e n c o d i n g = " U T F - 1 6 " ? > < G e m i n i   x m l n s = " h t t p : / / g e m i n i / p i v o t c u s t o m i z a t i o n / T a b l e C o u n t I n S a n d b o x " > < C u s t o m C o n t e n t > < ! [ C D A T A [ 1 ] ] > < / C u s t o m C o n t e n t > < / G e m i n i > 
</file>

<file path=customXml/item16.xml>��< ? x m l   v e r s i o n = " 1 . 0 "   e n c o d i n g = " U T F - 1 6 " ? > < G e m i n i   x m l n s = " h t t p : / / g e m i n i / p i v o t c u s t o m i z a t i o n / I s S a n d b o x E m b e d d e d " > < C u s t o m C o n t e n t > < ! [ C D A T A [ y e s ] ] > < / C u s t o m C o n t e n t > < / G e m i n i > 
</file>

<file path=customXml/item17.xml>��< ? x m l   v e r s i o n = " 1 . 0 "   e n c o d i n g = " U T F - 1 6 " ? > < G e m i n i   x m l n s = " h t t p : / / g e m i n i / p i v o t c u s t o m i z a t i o n / M e a s u r e G r i d S t a t e " > < C u s t o m C o n t e n t > < ! [ C D A T A [ < A r r a y O f K e y V a l u e O f s t r i n g S a n d b o x E d i t o r . M e a s u r e G r i d S t a t e S c d E 3 5 R y   x m l n s = " h t t p : / / s c h e m a s . m i c r o s o f t . c o m / 2 0 0 3 / 1 0 / S e r i a l i z a t i o n / A r r a y s "   x m l n s : i = " h t t p : / / w w w . w 3 . o r g / 2 0 0 1 / X M L S c h e m a - i n s t a n c e " > < K e y V a l u e O f s t r i n g S a n d b o x E d i t o r . M e a s u r e G r i d S t a t e S c d E 3 5 R y > < K e y > T a b e l a 1 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 1 1 7 < / a : S i z e A t D p i 9 6 > < a : V i s i b l e > t r u e < / a : V i s i b l e > < / V a l u e > < / K e y V a l u e O f s t r i n g S a n d b o x E d i t o r . M e a s u r e G r i d S t a t e S c d E 3 5 R y > < / A r r a y O f K e y V a l u e O f s t r i n g S a n d b o x E d i t o r . M e a s u r e G r i d S t a t e S c d E 3 5 R y > ] ] > < / C u s t o m C o n t e n t > < / G e m i n i > 
</file>

<file path=customXml/item18.xml>��< ? x m l   v e r s i o n = " 1 . 0 "   e n c o d i n g = " U T F - 1 6 " ? > < G e m i n i   x m l n s = " h t t p : / / g e m i n i / p i v o t c u s t o m i z a t i o n / M a n u a l C a l c M o d e " > < C u s t o m C o n t e n t > < ! [ C D A T A [ F a l s e ] ] > < / C u s t o m C o n t e n t > < / G e m i n i > 
</file>

<file path=customXml/item2.xml>��< ? x m l   v e r s i o n = " 1 . 0 "   e n c o d i n g = " U T F - 1 6 " ? > < G e m i n i   x m l n s = " h t t p : / / g e m i n i / p i v o t c u s t o m i z a t i o n / T a b l e X M L _ T a b e l a 1 " > < C u s t o m C o n t e n t > < ! [ C D A T A [ < T a b l e W i d g e t G r i d S e r i a l i z a t i o n   x m l n s : x s i = " h t t p : / / w w w . w 3 . o r g / 2 0 0 1 / X M L S c h e m a - i n s t a n c e "   x m l n s : x s d = " h t t p : / / w w w . w 3 . o r g / 2 0 0 1 / X M L S c h e m a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 C o l u n a 1 < / s t r i n g > < / k e y > < v a l u e > < i n t > 8 6 < / i n t > < / v a l u e > < / i t e m > < i t e m > < k e y > < s t r i n g > C o l u n a 2 < / s t r i n g > < / k e y > < v a l u e > < i n t > 8 6 < / i n t > < / v a l u e > < / i t e m > < i t e m > < k e y > < s t r i n g > C o l u n a 3 < / s t r i n g > < / k e y > < v a l u e > < i n t > 8 6 < / i n t > < / v a l u e > < / i t e m > < i t e m > < k e y > < s t r i n g > C o l u n a 4 < / s t r i n g > < / k e y > < v a l u e > < i n t > 8 6 < / i n t > < / v a l u e > < / i t e m > < / C o l u m n W i d t h s > < C o l u m n D i s p l a y I n d e x > < i t e m > < k e y > < s t r i n g > C o l u n a 1 < / s t r i n g > < / k e y > < v a l u e > < i n t > 0 < / i n t > < / v a l u e > < / i t e m > < i t e m > < k e y > < s t r i n g > C o l u n a 2 < / s t r i n g > < / k e y > < v a l u e > < i n t > 1 < / i n t > < / v a l u e > < / i t e m > < i t e m > < k e y > < s t r i n g > C o l u n a 3 < / s t r i n g > < / k e y > < v a l u e > < i n t > 2 < / i n t > < / v a l u e > < / i t e m > < i t e m > < k e y > < s t r i n g > C o l u n a 4 < / s t r i n g > < / k e y > < v a l u e > < i n t > 3 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3.xml>��< ? x m l   v e r s i o n = " 1 . 0 "   e n c o d i n g = " U T F - 1 6 " ? > < G e m i n i   x m l n s = " h t t p : / / g e m i n i / p i v o t c u s t o m i z a t i o n / C l i e n t W i n d o w X M L " > < C u s t o m C o n t e n t > < ! [ C D A T A [ T a b e l a 1 ] ] > < / C u s t o m C o n t e n t > < / G e m i n i > 
</file>

<file path=customXml/item4.xml>��< ? x m l   v e r s i o n = " 1 . 0 "   e n c o d i n g = " U T F - 1 6 " ? > < G e m i n i   x m l n s = " h t t p : / / g e m i n i / p i v o t c u s t o m i z a t i o n / F o r m u l a B a r S t a t e " > < C u s t o m C o n t e n t > < ! [ C D A T A [ < S a n d b o x E d i t o r . F o r m u l a B a r S t a t e   x m l n s = " h t t p : / / s c h e m a s . d a t a c o n t r a c t . o r g / 2 0 0 4 / 0 7 / M i c r o s o f t . A n a l y s i s S e r v i c e s . C o m m o n "   x m l n s : i = " h t t p : / / w w w . w 3 . o r g / 2 0 0 1 / X M L S c h e m a - i n s t a n c e " > < H e i g h t > 2 2 < / H e i g h t > < / S a n d b o x E d i t o r . F o r m u l a B a r S t a t e > ] ] > < / C u s t o m C o n t e n t > < / G e m i n i > 
</file>

<file path=customXml/item5.xml>��< ? x m l   v e r s i o n = " 1 . 0 "   e n c o d i n g = " U T F - 1 6 " ? > < G e m i n i   x m l n s = " h t t p : / / g e m i n i / p i v o t c u s t o m i z a t i o n / E r r o r C a c h e " > < C u s t o m C o n t e n t > < ! [ C D A T A [ < D a t a M o d e l i n g S a n d b o x . S e r i a l i z e d S a n d b o x E r r o r C a c h e   x m l n s = " h t t p : / / s c h e m a s . d a t a c o n t r a c t . o r g / 2 0 0 4 / 0 7 / M i c r o s o f t . A n a l y s i s S e r v i c e s . B a c k E n d "   x m l n s : i = " h t t p : / / w w w . w 3 . o r g / 2 0 0 1 / X M L S c h e m a - i n s t a n c e " > < E r r o r C a c h e D i c t i o n a r y   x m l n s : a = " h t t p : / / s c h e m a s . m i c r o s o f t . c o m / 2 0 0 3 / 1 0 / S e r i a l i z a t i o n / A r r a y s " / > < L a s t P r o c e s s e d T i m e > 2 0 1 7 - 0 8 - 2 9 T 2 0 : 2 0 : 1 6 . 5 0 6 9 8 1 8 - 0 3 : 0 0 < / L a s t P r o c e s s e d T i m e > < / D a t a M o d e l i n g S a n d b o x . S e r i a l i z e d S a n d b o x E r r o r C a c h e > ] ] > < / C u s t o m C o n t e n t > < / G e m i n i > 
</file>

<file path=customXml/item6.xml>��< ? x m l   v e r s i o n = " 1 . 0 "   e n c o d i n g = " U T F - 1 6 " ? > < G e m i n i   x m l n s = " h t t p : / / g e m i n i / p i v o t c u s t o m i z a t i o n / D i a g r a m s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M e a s u r e D i a g r a m S a n d b o x A d a p t e r " > < T a b l e N a m e > T a b e l a 1 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 T a b e l a 1 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 C o l u m n s \ C o l u n a 1 < / K e y > < / D i a g r a m O b j e c t K e y > < D i a g r a m O b j e c t K e y > < K e y > C o l u m n s \ C o l u n a 2 < / K e y > < / D i a g r a m O b j e c t K e y > < D i a g r a m O b j e c t K e y > < K e y > C o l u m n s \ C o l u n a 3 < / K e y > < / D i a g r a m O b j e c t K e y > < D i a g r a m O b j e c t K e y > < K e y > C o l u m n s \ C o l u n a 4 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 C o l u m n s \ C o l u n a 1 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 C o l u m n s \ C o l u n a 2 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 C o l u m n s \ C o l u n a 3 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 C o l u m n s \ C o l u n a 4 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7.xml>��< ? x m l   v e r s i o n = " 1 . 0 "   e n c o d i n g = " U T F - 1 6 " ? > < G e m i n i   x m l n s = " h t t p : / / g e m i n i / p i v o t c u s t o m i z a t i o n / S h o w H i d d e n " > < C u s t o m C o n t e n t > < ! [ C D A T A [ T r u e ] ] > < / C u s t o m C o n t e n t > < / G e m i n i > 
</file>

<file path=customXml/item8.xml>��< ? x m l   v e r s i o n = " 1 . 0 "   e n c o d i n g = " U T F - 1 6 " ? > < G e m i n i   x m l n s = " h t t p : / / g e m i n i / p i v o t c u s t o m i z a t i o n / T a b l e O r d e r " > < C u s t o m C o n t e n t > < ! [ C D A T A [ T a b e l a 1 ] ] > < / C u s t o m C o n t e n t > < / G e m i n i > 
</file>

<file path=customXml/item9.xml>��< ? x m l   v e r s i o n = " 1 . 0 "   e n c o d i n g = " U T F - 1 6 " ? > < G e m i n i   x m l n s = " h t t p : / / g e m i n i / p i v o t c u s t o m i z a t i o n / T a b l e W i d g e t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T a b l e W i d g e t V i e w M o d e l S a n d b o x A d a p t e r " > < T a b l e N a m e > T a b e l a 1 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 T a b e l a 1 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 C o l u m n s \ C o l u n a 1 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 C o l u m n s \ C o l u n a 2 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 C o l u m n s \ C o l u n a 3 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 C o l u m n s \ C o l u n a 4 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Props1.xml><?xml version="1.0" encoding="utf-8"?>
<ds:datastoreItem xmlns:ds="http://schemas.openxmlformats.org/officeDocument/2006/customXml" ds:itemID="{2E8AE1DB-2138-4E46-A6D9-E9A8D72FCEF2}">
  <ds:schemaRefs/>
</ds:datastoreItem>
</file>

<file path=customXml/itemProps10.xml><?xml version="1.0" encoding="utf-8"?>
<ds:datastoreItem xmlns:ds="http://schemas.openxmlformats.org/officeDocument/2006/customXml" ds:itemID="{8E5C3C08-4184-420F-9C44-523C855A057B}">
  <ds:schemaRefs/>
</ds:datastoreItem>
</file>

<file path=customXml/itemProps11.xml><?xml version="1.0" encoding="utf-8"?>
<ds:datastoreItem xmlns:ds="http://schemas.openxmlformats.org/officeDocument/2006/customXml" ds:itemID="{D8FD9FDD-7B91-4D4B-A67B-26601386781D}">
  <ds:schemaRefs/>
</ds:datastoreItem>
</file>

<file path=customXml/itemProps12.xml><?xml version="1.0" encoding="utf-8"?>
<ds:datastoreItem xmlns:ds="http://schemas.openxmlformats.org/officeDocument/2006/customXml" ds:itemID="{40F53C6B-E492-44D2-85BE-21C15594EB0F}">
  <ds:schemaRefs/>
</ds:datastoreItem>
</file>

<file path=customXml/itemProps13.xml><?xml version="1.0" encoding="utf-8"?>
<ds:datastoreItem xmlns:ds="http://schemas.openxmlformats.org/officeDocument/2006/customXml" ds:itemID="{091C2531-E98A-43DD-82E2-CC2E0CA8D7AA}">
  <ds:schemaRefs/>
</ds:datastoreItem>
</file>

<file path=customXml/itemProps14.xml><?xml version="1.0" encoding="utf-8"?>
<ds:datastoreItem xmlns:ds="http://schemas.openxmlformats.org/officeDocument/2006/customXml" ds:itemID="{02EFC8B6-245B-47D1-B81E-B12313CBB979}">
  <ds:schemaRefs/>
</ds:datastoreItem>
</file>

<file path=customXml/itemProps15.xml><?xml version="1.0" encoding="utf-8"?>
<ds:datastoreItem xmlns:ds="http://schemas.openxmlformats.org/officeDocument/2006/customXml" ds:itemID="{0D4C9945-AFE9-468A-8139-8C459FD3C72E}">
  <ds:schemaRefs/>
</ds:datastoreItem>
</file>

<file path=customXml/itemProps16.xml><?xml version="1.0" encoding="utf-8"?>
<ds:datastoreItem xmlns:ds="http://schemas.openxmlformats.org/officeDocument/2006/customXml" ds:itemID="{3948C5AA-5408-48B3-B037-3038FFA6DEAD}">
  <ds:schemaRefs/>
</ds:datastoreItem>
</file>

<file path=customXml/itemProps17.xml><?xml version="1.0" encoding="utf-8"?>
<ds:datastoreItem xmlns:ds="http://schemas.openxmlformats.org/officeDocument/2006/customXml" ds:itemID="{29FC42A4-A0D3-45CC-B851-CCB895DE731F}">
  <ds:schemaRefs/>
</ds:datastoreItem>
</file>

<file path=customXml/itemProps18.xml><?xml version="1.0" encoding="utf-8"?>
<ds:datastoreItem xmlns:ds="http://schemas.openxmlformats.org/officeDocument/2006/customXml" ds:itemID="{224DAF32-9A61-4019-BCE3-02BB22B17AEB}">
  <ds:schemaRefs/>
</ds:datastoreItem>
</file>

<file path=customXml/itemProps2.xml><?xml version="1.0" encoding="utf-8"?>
<ds:datastoreItem xmlns:ds="http://schemas.openxmlformats.org/officeDocument/2006/customXml" ds:itemID="{04955316-E9C8-4F32-9F09-CF15CB7F66B4}">
  <ds:schemaRefs/>
</ds:datastoreItem>
</file>

<file path=customXml/itemProps3.xml><?xml version="1.0" encoding="utf-8"?>
<ds:datastoreItem xmlns:ds="http://schemas.openxmlformats.org/officeDocument/2006/customXml" ds:itemID="{DB7D5DC6-8751-46D2-A9C6-BE22897C1BDB}">
  <ds:schemaRefs/>
</ds:datastoreItem>
</file>

<file path=customXml/itemProps4.xml><?xml version="1.0" encoding="utf-8"?>
<ds:datastoreItem xmlns:ds="http://schemas.openxmlformats.org/officeDocument/2006/customXml" ds:itemID="{116DCF9E-25E5-45B4-BB8B-48C8E2AE8CCD}">
  <ds:schemaRefs/>
</ds:datastoreItem>
</file>

<file path=customXml/itemProps5.xml><?xml version="1.0" encoding="utf-8"?>
<ds:datastoreItem xmlns:ds="http://schemas.openxmlformats.org/officeDocument/2006/customXml" ds:itemID="{7B5D4C8D-5456-422B-9307-EA558B110DF5}">
  <ds:schemaRefs/>
</ds:datastoreItem>
</file>

<file path=customXml/itemProps6.xml><?xml version="1.0" encoding="utf-8"?>
<ds:datastoreItem xmlns:ds="http://schemas.openxmlformats.org/officeDocument/2006/customXml" ds:itemID="{D7DE5590-FB56-40FC-9FB9-329D5BC99777}">
  <ds:schemaRefs/>
</ds:datastoreItem>
</file>

<file path=customXml/itemProps7.xml><?xml version="1.0" encoding="utf-8"?>
<ds:datastoreItem xmlns:ds="http://schemas.openxmlformats.org/officeDocument/2006/customXml" ds:itemID="{C48EC1A0-592A-4ED2-9381-5A20EF6752DA}">
  <ds:schemaRefs/>
</ds:datastoreItem>
</file>

<file path=customXml/itemProps8.xml><?xml version="1.0" encoding="utf-8"?>
<ds:datastoreItem xmlns:ds="http://schemas.openxmlformats.org/officeDocument/2006/customXml" ds:itemID="{9AB17A74-5A2E-4E03-93EC-D537FF3164E6}">
  <ds:schemaRefs/>
</ds:datastoreItem>
</file>

<file path=customXml/itemProps9.xml><?xml version="1.0" encoding="utf-8"?>
<ds:datastoreItem xmlns:ds="http://schemas.openxmlformats.org/officeDocument/2006/customXml" ds:itemID="{E6C71CC4-9436-4958-85CD-6704EE66FD30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16</vt:i4>
      </vt:variant>
      <vt:variant>
        <vt:lpstr>Intervalos Nomeados</vt:lpstr>
      </vt:variant>
      <vt:variant>
        <vt:i4>26</vt:i4>
      </vt:variant>
    </vt:vector>
  </HeadingPairs>
  <TitlesOfParts>
    <vt:vector size="42" baseType="lpstr">
      <vt:lpstr>Curso</vt:lpstr>
      <vt:lpstr>Menu</vt:lpstr>
      <vt:lpstr>Danificados &amp; C.interno</vt:lpstr>
      <vt:lpstr>Set</vt:lpstr>
      <vt:lpstr>produtos</vt:lpstr>
      <vt:lpstr>out</vt:lpstr>
      <vt:lpstr>Nov</vt:lpstr>
      <vt:lpstr>Dez</vt:lpstr>
      <vt:lpstr>Jan</vt:lpstr>
      <vt:lpstr>fev</vt:lpstr>
      <vt:lpstr>Mar</vt:lpstr>
      <vt:lpstr>Abr</vt:lpstr>
      <vt:lpstr>Maio</vt:lpstr>
      <vt:lpstr>jun</vt:lpstr>
      <vt:lpstr>Julho</vt:lpstr>
      <vt:lpstr>Agos</vt:lpstr>
      <vt:lpstr>ent_abr</vt:lpstr>
      <vt:lpstr>ent_fev</vt:lpstr>
      <vt:lpstr>ent_mar</vt:lpstr>
      <vt:lpstr>lucro_abr</vt:lpstr>
      <vt:lpstr>lucro_agos</vt:lpstr>
      <vt:lpstr>lucro_dez</vt:lpstr>
      <vt:lpstr>lucro_fev</vt:lpstr>
      <vt:lpstr>lucro_jan</vt:lpstr>
      <vt:lpstr>lucro_julho</vt:lpstr>
      <vt:lpstr>lucro_jun</vt:lpstr>
      <vt:lpstr>lucro_maio</vt:lpstr>
      <vt:lpstr>lucro_mar</vt:lpstr>
      <vt:lpstr>lucro_nov</vt:lpstr>
      <vt:lpstr>lucro_out</vt:lpstr>
      <vt:lpstr>lucro_set</vt:lpstr>
      <vt:lpstr>mt_pro</vt:lpstr>
      <vt:lpstr>p_estq</vt:lpstr>
      <vt:lpstr>preço_compra</vt:lpstr>
      <vt:lpstr>pro_vendas</vt:lpstr>
      <vt:lpstr>PROD_ENT_OUT</vt:lpstr>
      <vt:lpstr>produtos</vt:lpstr>
      <vt:lpstr>saldo_abr</vt:lpstr>
      <vt:lpstr>saldo_fev</vt:lpstr>
      <vt:lpstr>ven_abr</vt:lpstr>
      <vt:lpstr>ven_fev</vt:lpstr>
      <vt:lpstr>ven_mar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alcilandio</dc:creator>
  <cp:keywords>DNA excel</cp:keywords>
  <cp:lastModifiedBy>Francysco Alcylandyo</cp:lastModifiedBy>
  <dcterms:created xsi:type="dcterms:W3CDTF">2017-08-29T21:18:30Z</dcterms:created>
  <dcterms:modified xsi:type="dcterms:W3CDTF">2024-06-26T17:57:04Z</dcterms:modified>
</cp:coreProperties>
</file>