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alcil\Desktop\Planilhas\"/>
    </mc:Choice>
  </mc:AlternateContent>
  <xr:revisionPtr revIDLastSave="0" documentId="13_ncr:1_{3C846501-9482-4269-91EF-65E0CB0F963C}" xr6:coauthVersionLast="47" xr6:coauthVersionMax="47" xr10:uidLastSave="{00000000-0000-0000-0000-000000000000}"/>
  <bookViews>
    <workbookView xWindow="-108" yWindow="-108" windowWidth="23256" windowHeight="12456" tabRatio="629" xr2:uid="{00000000-000D-0000-FFFF-FFFF00000000}"/>
  </bookViews>
  <sheets>
    <sheet name="PAINEL" sheetId="8" r:id="rId1"/>
    <sheet name="TABELA" sheetId="1" r:id="rId2"/>
    <sheet name="DESEMPENHO_EQUIPE" sheetId="12" r:id="rId3"/>
    <sheet name="INDICADORES_GERAIS" sheetId="11" r:id="rId4"/>
    <sheet name="Imagens" sheetId="9" r:id="rId5"/>
  </sheets>
  <definedNames>
    <definedName name="_xlnm._FilterDatabase" localSheetId="1" hidden="1">TABELA!$R$1:$R$267</definedName>
    <definedName name="Imagem">INDIRECT("Imagens!A" &amp; MATCH(DESEMPENHO_EQUIPE!$B$3,Imagens!$C$1:$C$31,0))</definedName>
    <definedName name="imagens">Imagens!$B$1:$C$31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9" l="1" a="1"/>
  <c r="A1" i="9" s="1"/>
  <c r="B27" i="11" l="1"/>
  <c r="B28" i="1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K201" i="1"/>
  <c r="N201" i="1" s="1"/>
  <c r="K202" i="1"/>
  <c r="N202" i="1" s="1"/>
  <c r="K203" i="1"/>
  <c r="N203" i="1" s="1"/>
  <c r="K204" i="1"/>
  <c r="N204" i="1" s="1"/>
  <c r="K205" i="1"/>
  <c r="N205" i="1" s="1"/>
  <c r="K206" i="1"/>
  <c r="N206" i="1" s="1"/>
  <c r="K207" i="1"/>
  <c r="K208" i="1"/>
  <c r="N208" i="1" s="1"/>
  <c r="K209" i="1"/>
  <c r="N209" i="1" s="1"/>
  <c r="K210" i="1"/>
  <c r="N210" i="1" s="1"/>
  <c r="K211" i="1"/>
  <c r="N211" i="1" s="1"/>
  <c r="K212" i="1"/>
  <c r="N212" i="1" s="1"/>
  <c r="K213" i="1"/>
  <c r="N213" i="1" s="1"/>
  <c r="K214" i="1"/>
  <c r="N214" i="1" s="1"/>
  <c r="K215" i="1"/>
  <c r="N215" i="1" s="1"/>
  <c r="K216" i="1"/>
  <c r="N216" i="1" s="1"/>
  <c r="K217" i="1"/>
  <c r="N217" i="1" s="1"/>
  <c r="K218" i="1"/>
  <c r="N218" i="1" s="1"/>
  <c r="K219" i="1"/>
  <c r="K220" i="1"/>
  <c r="N220" i="1" s="1"/>
  <c r="K221" i="1"/>
  <c r="N221" i="1" s="1"/>
  <c r="K222" i="1"/>
  <c r="N222" i="1" s="1"/>
  <c r="K223" i="1"/>
  <c r="K224" i="1"/>
  <c r="N224" i="1" s="1"/>
  <c r="K225" i="1"/>
  <c r="N225" i="1" s="1"/>
  <c r="K226" i="1"/>
  <c r="N226" i="1" s="1"/>
  <c r="K227" i="1"/>
  <c r="N227" i="1" s="1"/>
  <c r="K228" i="1"/>
  <c r="N228" i="1" s="1"/>
  <c r="K229" i="1"/>
  <c r="N229" i="1" s="1"/>
  <c r="K230" i="1"/>
  <c r="N230" i="1" s="1"/>
  <c r="K231" i="1"/>
  <c r="N231" i="1" s="1"/>
  <c r="K232" i="1"/>
  <c r="N232" i="1" s="1"/>
  <c r="K233" i="1"/>
  <c r="N233" i="1" s="1"/>
  <c r="K234" i="1"/>
  <c r="N234" i="1" s="1"/>
  <c r="K235" i="1"/>
  <c r="N235" i="1" s="1"/>
  <c r="K236" i="1"/>
  <c r="N236" i="1" s="1"/>
  <c r="K237" i="1"/>
  <c r="N237" i="1" s="1"/>
  <c r="K238" i="1"/>
  <c r="N238" i="1" s="1"/>
  <c r="K239" i="1"/>
  <c r="N239" i="1" s="1"/>
  <c r="K240" i="1"/>
  <c r="N240" i="1" s="1"/>
  <c r="K241" i="1"/>
  <c r="N241" i="1" s="1"/>
  <c r="K242" i="1"/>
  <c r="N242" i="1" s="1"/>
  <c r="K243" i="1"/>
  <c r="K244" i="1"/>
  <c r="N244" i="1" s="1"/>
  <c r="K245" i="1"/>
  <c r="N245" i="1" s="1"/>
  <c r="K246" i="1"/>
  <c r="N246" i="1" s="1"/>
  <c r="K247" i="1"/>
  <c r="N247" i="1" s="1"/>
  <c r="K248" i="1"/>
  <c r="N248" i="1" s="1"/>
  <c r="K249" i="1"/>
  <c r="N249" i="1" s="1"/>
  <c r="K250" i="1"/>
  <c r="N250" i="1" s="1"/>
  <c r="K251" i="1"/>
  <c r="N251" i="1" s="1"/>
  <c r="K252" i="1"/>
  <c r="N252" i="1" s="1"/>
  <c r="K253" i="1"/>
  <c r="N253" i="1" s="1"/>
  <c r="K254" i="1"/>
  <c r="N254" i="1" s="1"/>
  <c r="K255" i="1"/>
  <c r="K256" i="1"/>
  <c r="N256" i="1" s="1"/>
  <c r="K257" i="1"/>
  <c r="N257" i="1" s="1"/>
  <c r="K258" i="1"/>
  <c r="N258" i="1" s="1"/>
  <c r="K259" i="1"/>
  <c r="N259" i="1" s="1"/>
  <c r="K260" i="1"/>
  <c r="N260" i="1" s="1"/>
  <c r="K261" i="1"/>
  <c r="N261" i="1" s="1"/>
  <c r="K262" i="1"/>
  <c r="N262" i="1" s="1"/>
  <c r="K263" i="1"/>
  <c r="N263" i="1" s="1"/>
  <c r="K264" i="1"/>
  <c r="N264" i="1" s="1"/>
  <c r="K265" i="1"/>
  <c r="N265" i="1" s="1"/>
  <c r="K266" i="1"/>
  <c r="N266" i="1" s="1"/>
  <c r="K267" i="1"/>
  <c r="N267" i="1" s="1"/>
  <c r="N207" i="1"/>
  <c r="N219" i="1"/>
  <c r="N223" i="1"/>
  <c r="N243" i="1"/>
  <c r="N255" i="1"/>
  <c r="O201" i="1"/>
  <c r="X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X207" i="1" s="1"/>
  <c r="O208" i="1"/>
  <c r="X208" i="1" s="1"/>
  <c r="O209" i="1"/>
  <c r="X209" i="1" s="1"/>
  <c r="O210" i="1"/>
  <c r="P210" i="1" s="1"/>
  <c r="O211" i="1"/>
  <c r="P211" i="1" s="1"/>
  <c r="O212" i="1"/>
  <c r="P212" i="1" s="1"/>
  <c r="O213" i="1"/>
  <c r="X213" i="1" s="1"/>
  <c r="O214" i="1"/>
  <c r="P214" i="1" s="1"/>
  <c r="O215" i="1"/>
  <c r="P215" i="1" s="1"/>
  <c r="O216" i="1"/>
  <c r="X216" i="1" s="1"/>
  <c r="O217" i="1"/>
  <c r="P217" i="1" s="1"/>
  <c r="O218" i="1"/>
  <c r="P218" i="1" s="1"/>
  <c r="O219" i="1"/>
  <c r="P219" i="1" s="1"/>
  <c r="O220" i="1"/>
  <c r="P220" i="1" s="1"/>
  <c r="O221" i="1"/>
  <c r="X221" i="1" s="1"/>
  <c r="O222" i="1"/>
  <c r="P222" i="1" s="1"/>
  <c r="O223" i="1"/>
  <c r="X223" i="1" s="1"/>
  <c r="O224" i="1"/>
  <c r="P224" i="1" s="1"/>
  <c r="O225" i="1"/>
  <c r="P225" i="1" s="1"/>
  <c r="O226" i="1"/>
  <c r="P226" i="1" s="1"/>
  <c r="O227" i="1"/>
  <c r="P227" i="1" s="1"/>
  <c r="O228" i="1"/>
  <c r="X228" i="1" s="1"/>
  <c r="O229" i="1"/>
  <c r="X229" i="1" s="1"/>
  <c r="O230" i="1"/>
  <c r="P230" i="1" s="1"/>
  <c r="O231" i="1"/>
  <c r="P231" i="1" s="1"/>
  <c r="O232" i="1"/>
  <c r="P232" i="1" s="1"/>
  <c r="O233" i="1"/>
  <c r="P233" i="1" s="1"/>
  <c r="O234" i="1"/>
  <c r="P234" i="1" s="1"/>
  <c r="O235" i="1"/>
  <c r="P235" i="1" s="1"/>
  <c r="O236" i="1"/>
  <c r="P236" i="1" s="1"/>
  <c r="O237" i="1"/>
  <c r="X237" i="1" s="1"/>
  <c r="O238" i="1"/>
  <c r="P238" i="1" s="1"/>
  <c r="O239" i="1"/>
  <c r="X239" i="1" s="1"/>
  <c r="O240" i="1"/>
  <c r="P240" i="1" s="1"/>
  <c r="O241" i="1"/>
  <c r="P241" i="1" s="1"/>
  <c r="O242" i="1"/>
  <c r="P242" i="1" s="1"/>
  <c r="O243" i="1"/>
  <c r="P243" i="1" s="1"/>
  <c r="O244" i="1"/>
  <c r="X244" i="1" s="1"/>
  <c r="O245" i="1"/>
  <c r="X245" i="1" s="1"/>
  <c r="O246" i="1"/>
  <c r="P246" i="1" s="1"/>
  <c r="O247" i="1"/>
  <c r="P247" i="1" s="1"/>
  <c r="O248" i="1"/>
  <c r="X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X255" i="1" s="1"/>
  <c r="O256" i="1"/>
  <c r="P256" i="1" s="1"/>
  <c r="O257" i="1"/>
  <c r="X257" i="1" s="1"/>
  <c r="O258" i="1"/>
  <c r="P258" i="1" s="1"/>
  <c r="O259" i="1"/>
  <c r="P259" i="1" s="1"/>
  <c r="O260" i="1"/>
  <c r="X260" i="1" s="1"/>
  <c r="O261" i="1"/>
  <c r="P261" i="1" s="1"/>
  <c r="O262" i="1"/>
  <c r="P262" i="1" s="1"/>
  <c r="O263" i="1"/>
  <c r="P263" i="1" s="1"/>
  <c r="O264" i="1"/>
  <c r="X264" i="1" s="1"/>
  <c r="O265" i="1"/>
  <c r="X265" i="1" s="1"/>
  <c r="O266" i="1"/>
  <c r="P266" i="1" s="1"/>
  <c r="O267" i="1"/>
  <c r="P267" i="1" s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V94" i="1" s="1"/>
  <c r="E95" i="1"/>
  <c r="E96" i="1"/>
  <c r="E97" i="1"/>
  <c r="E98" i="1"/>
  <c r="E99" i="1"/>
  <c r="E100" i="1"/>
  <c r="E101" i="1"/>
  <c r="E102" i="1"/>
  <c r="E103" i="1"/>
  <c r="E104" i="1"/>
  <c r="E105" i="1"/>
  <c r="E106" i="1"/>
  <c r="V106" i="1" s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N172" i="1" s="1"/>
  <c r="K173" i="1"/>
  <c r="N173" i="1" s="1"/>
  <c r="K174" i="1"/>
  <c r="N174" i="1" s="1"/>
  <c r="K175" i="1"/>
  <c r="N175" i="1" s="1"/>
  <c r="K176" i="1"/>
  <c r="N176" i="1" s="1"/>
  <c r="K177" i="1"/>
  <c r="N177" i="1" s="1"/>
  <c r="K178" i="1"/>
  <c r="N178" i="1" s="1"/>
  <c r="K179" i="1"/>
  <c r="N179" i="1" s="1"/>
  <c r="K180" i="1"/>
  <c r="N180" i="1" s="1"/>
  <c r="K181" i="1"/>
  <c r="N181" i="1" s="1"/>
  <c r="K182" i="1"/>
  <c r="N182" i="1" s="1"/>
  <c r="K183" i="1"/>
  <c r="N183" i="1" s="1"/>
  <c r="K184" i="1"/>
  <c r="N184" i="1" s="1"/>
  <c r="K185" i="1"/>
  <c r="N185" i="1" s="1"/>
  <c r="K186" i="1"/>
  <c r="N186" i="1" s="1"/>
  <c r="K187" i="1"/>
  <c r="N187" i="1" s="1"/>
  <c r="K188" i="1"/>
  <c r="N188" i="1" s="1"/>
  <c r="K189" i="1"/>
  <c r="N189" i="1" s="1"/>
  <c r="K190" i="1"/>
  <c r="N190" i="1" s="1"/>
  <c r="K191" i="1"/>
  <c r="N191" i="1" s="1"/>
  <c r="K192" i="1"/>
  <c r="N192" i="1" s="1"/>
  <c r="K193" i="1"/>
  <c r="N193" i="1" s="1"/>
  <c r="K194" i="1"/>
  <c r="N194" i="1" s="1"/>
  <c r="K195" i="1"/>
  <c r="N195" i="1" s="1"/>
  <c r="K196" i="1"/>
  <c r="N196" i="1" s="1"/>
  <c r="K197" i="1"/>
  <c r="N197" i="1" s="1"/>
  <c r="K198" i="1"/>
  <c r="N198" i="1" s="1"/>
  <c r="K199" i="1"/>
  <c r="N199" i="1" s="1"/>
  <c r="K200" i="1"/>
  <c r="N200" i="1" s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O33" i="1"/>
  <c r="X33" i="1" s="1"/>
  <c r="O34" i="1"/>
  <c r="X34" i="1" s="1"/>
  <c r="O35" i="1"/>
  <c r="X35" i="1" s="1"/>
  <c r="O36" i="1"/>
  <c r="X36" i="1" s="1"/>
  <c r="O37" i="1"/>
  <c r="X37" i="1" s="1"/>
  <c r="O38" i="1"/>
  <c r="X38" i="1" s="1"/>
  <c r="O39" i="1"/>
  <c r="X39" i="1" s="1"/>
  <c r="O40" i="1"/>
  <c r="X40" i="1" s="1"/>
  <c r="O41" i="1"/>
  <c r="X41" i="1" s="1"/>
  <c r="O42" i="1"/>
  <c r="X42" i="1" s="1"/>
  <c r="O43" i="1"/>
  <c r="X43" i="1" s="1"/>
  <c r="O44" i="1"/>
  <c r="X44" i="1" s="1"/>
  <c r="O45" i="1"/>
  <c r="X45" i="1" s="1"/>
  <c r="O46" i="1"/>
  <c r="X46" i="1" s="1"/>
  <c r="O47" i="1"/>
  <c r="X47" i="1" s="1"/>
  <c r="O48" i="1"/>
  <c r="X48" i="1" s="1"/>
  <c r="O49" i="1"/>
  <c r="X49" i="1" s="1"/>
  <c r="O50" i="1"/>
  <c r="X50" i="1" s="1"/>
  <c r="O51" i="1"/>
  <c r="X51" i="1" s="1"/>
  <c r="O52" i="1"/>
  <c r="X52" i="1" s="1"/>
  <c r="O53" i="1"/>
  <c r="X53" i="1" s="1"/>
  <c r="O54" i="1"/>
  <c r="X54" i="1" s="1"/>
  <c r="O55" i="1"/>
  <c r="X55" i="1" s="1"/>
  <c r="O56" i="1"/>
  <c r="X56" i="1" s="1"/>
  <c r="O57" i="1"/>
  <c r="X57" i="1" s="1"/>
  <c r="O58" i="1"/>
  <c r="X58" i="1" s="1"/>
  <c r="O59" i="1"/>
  <c r="X59" i="1" s="1"/>
  <c r="O60" i="1"/>
  <c r="X60" i="1" s="1"/>
  <c r="O61" i="1"/>
  <c r="X61" i="1" s="1"/>
  <c r="O62" i="1"/>
  <c r="X62" i="1" s="1"/>
  <c r="O63" i="1"/>
  <c r="X63" i="1" s="1"/>
  <c r="O64" i="1"/>
  <c r="X64" i="1" s="1"/>
  <c r="O65" i="1"/>
  <c r="X65" i="1" s="1"/>
  <c r="O66" i="1"/>
  <c r="X66" i="1" s="1"/>
  <c r="O67" i="1"/>
  <c r="X67" i="1" s="1"/>
  <c r="O68" i="1"/>
  <c r="X68" i="1" s="1"/>
  <c r="O69" i="1"/>
  <c r="X69" i="1" s="1"/>
  <c r="O70" i="1"/>
  <c r="X70" i="1" s="1"/>
  <c r="O71" i="1"/>
  <c r="X71" i="1" s="1"/>
  <c r="O72" i="1"/>
  <c r="X72" i="1" s="1"/>
  <c r="O73" i="1"/>
  <c r="X73" i="1" s="1"/>
  <c r="O74" i="1"/>
  <c r="X74" i="1" s="1"/>
  <c r="O75" i="1"/>
  <c r="X75" i="1" s="1"/>
  <c r="O76" i="1"/>
  <c r="X76" i="1" s="1"/>
  <c r="O77" i="1"/>
  <c r="X77" i="1" s="1"/>
  <c r="O78" i="1"/>
  <c r="X78" i="1" s="1"/>
  <c r="O79" i="1"/>
  <c r="X79" i="1" s="1"/>
  <c r="O80" i="1"/>
  <c r="X80" i="1" s="1"/>
  <c r="O81" i="1"/>
  <c r="X81" i="1" s="1"/>
  <c r="O82" i="1"/>
  <c r="X82" i="1" s="1"/>
  <c r="O83" i="1"/>
  <c r="X83" i="1" s="1"/>
  <c r="O84" i="1"/>
  <c r="X84" i="1" s="1"/>
  <c r="O85" i="1"/>
  <c r="X85" i="1" s="1"/>
  <c r="O86" i="1"/>
  <c r="X86" i="1" s="1"/>
  <c r="O87" i="1"/>
  <c r="X87" i="1" s="1"/>
  <c r="O88" i="1"/>
  <c r="X88" i="1" s="1"/>
  <c r="O89" i="1"/>
  <c r="X89" i="1" s="1"/>
  <c r="O90" i="1"/>
  <c r="X90" i="1" s="1"/>
  <c r="O91" i="1"/>
  <c r="X91" i="1" s="1"/>
  <c r="O92" i="1"/>
  <c r="X92" i="1" s="1"/>
  <c r="O93" i="1"/>
  <c r="X93" i="1" s="1"/>
  <c r="O94" i="1"/>
  <c r="X94" i="1" s="1"/>
  <c r="O95" i="1"/>
  <c r="X95" i="1" s="1"/>
  <c r="O96" i="1"/>
  <c r="X96" i="1" s="1"/>
  <c r="O97" i="1"/>
  <c r="X97" i="1" s="1"/>
  <c r="O98" i="1"/>
  <c r="X98" i="1" s="1"/>
  <c r="O99" i="1"/>
  <c r="X99" i="1" s="1"/>
  <c r="O100" i="1"/>
  <c r="X100" i="1" s="1"/>
  <c r="O101" i="1"/>
  <c r="X101" i="1" s="1"/>
  <c r="O102" i="1"/>
  <c r="X102" i="1" s="1"/>
  <c r="O103" i="1"/>
  <c r="X103" i="1" s="1"/>
  <c r="O104" i="1"/>
  <c r="X104" i="1" s="1"/>
  <c r="O105" i="1"/>
  <c r="X105" i="1" s="1"/>
  <c r="O106" i="1"/>
  <c r="X106" i="1" s="1"/>
  <c r="O107" i="1"/>
  <c r="X107" i="1" s="1"/>
  <c r="O108" i="1"/>
  <c r="X108" i="1" s="1"/>
  <c r="O109" i="1"/>
  <c r="X109" i="1" s="1"/>
  <c r="O110" i="1"/>
  <c r="X110" i="1" s="1"/>
  <c r="O111" i="1"/>
  <c r="X111" i="1" s="1"/>
  <c r="O112" i="1"/>
  <c r="X112" i="1" s="1"/>
  <c r="O113" i="1"/>
  <c r="X113" i="1" s="1"/>
  <c r="O114" i="1"/>
  <c r="X114" i="1" s="1"/>
  <c r="O115" i="1"/>
  <c r="X115" i="1" s="1"/>
  <c r="O116" i="1"/>
  <c r="X116" i="1" s="1"/>
  <c r="O117" i="1"/>
  <c r="X117" i="1" s="1"/>
  <c r="O118" i="1"/>
  <c r="X118" i="1" s="1"/>
  <c r="O119" i="1"/>
  <c r="X119" i="1" s="1"/>
  <c r="O120" i="1"/>
  <c r="X120" i="1" s="1"/>
  <c r="O121" i="1"/>
  <c r="X121" i="1" s="1"/>
  <c r="O122" i="1"/>
  <c r="X122" i="1" s="1"/>
  <c r="O123" i="1"/>
  <c r="X123" i="1" s="1"/>
  <c r="O124" i="1"/>
  <c r="X124" i="1" s="1"/>
  <c r="O125" i="1"/>
  <c r="X125" i="1" s="1"/>
  <c r="O126" i="1"/>
  <c r="X126" i="1" s="1"/>
  <c r="O127" i="1"/>
  <c r="X127" i="1" s="1"/>
  <c r="O128" i="1"/>
  <c r="X128" i="1" s="1"/>
  <c r="O129" i="1"/>
  <c r="X129" i="1" s="1"/>
  <c r="O130" i="1"/>
  <c r="X130" i="1" s="1"/>
  <c r="O131" i="1"/>
  <c r="X131" i="1" s="1"/>
  <c r="O132" i="1"/>
  <c r="X132" i="1" s="1"/>
  <c r="O133" i="1"/>
  <c r="X133" i="1" s="1"/>
  <c r="O134" i="1"/>
  <c r="X134" i="1" s="1"/>
  <c r="O135" i="1"/>
  <c r="X135" i="1" s="1"/>
  <c r="O136" i="1"/>
  <c r="X136" i="1" s="1"/>
  <c r="O137" i="1"/>
  <c r="X137" i="1" s="1"/>
  <c r="O138" i="1"/>
  <c r="X138" i="1" s="1"/>
  <c r="O139" i="1"/>
  <c r="X139" i="1" s="1"/>
  <c r="O140" i="1"/>
  <c r="X140" i="1" s="1"/>
  <c r="O141" i="1"/>
  <c r="X141" i="1" s="1"/>
  <c r="O142" i="1"/>
  <c r="X142" i="1" s="1"/>
  <c r="O143" i="1"/>
  <c r="P143" i="1" s="1"/>
  <c r="O144" i="1"/>
  <c r="X144" i="1" s="1"/>
  <c r="O145" i="1"/>
  <c r="X145" i="1" s="1"/>
  <c r="O146" i="1"/>
  <c r="X146" i="1" s="1"/>
  <c r="O147" i="1"/>
  <c r="X147" i="1" s="1"/>
  <c r="O148" i="1"/>
  <c r="X148" i="1" s="1"/>
  <c r="O149" i="1"/>
  <c r="X149" i="1" s="1"/>
  <c r="O150" i="1"/>
  <c r="X150" i="1" s="1"/>
  <c r="O151" i="1"/>
  <c r="X151" i="1" s="1"/>
  <c r="O152" i="1"/>
  <c r="X152" i="1" s="1"/>
  <c r="O153" i="1"/>
  <c r="X153" i="1" s="1"/>
  <c r="O154" i="1"/>
  <c r="X154" i="1" s="1"/>
  <c r="O155" i="1"/>
  <c r="X155" i="1" s="1"/>
  <c r="O156" i="1"/>
  <c r="X156" i="1" s="1"/>
  <c r="O157" i="1"/>
  <c r="X157" i="1" s="1"/>
  <c r="O158" i="1"/>
  <c r="X158" i="1" s="1"/>
  <c r="O159" i="1"/>
  <c r="X159" i="1" s="1"/>
  <c r="O160" i="1"/>
  <c r="X160" i="1" s="1"/>
  <c r="O161" i="1"/>
  <c r="X161" i="1" s="1"/>
  <c r="O162" i="1"/>
  <c r="X162" i="1" s="1"/>
  <c r="O163" i="1"/>
  <c r="X163" i="1" s="1"/>
  <c r="O164" i="1"/>
  <c r="X164" i="1" s="1"/>
  <c r="O165" i="1"/>
  <c r="X165" i="1" s="1"/>
  <c r="O166" i="1"/>
  <c r="X166" i="1" s="1"/>
  <c r="O167" i="1"/>
  <c r="X167" i="1" s="1"/>
  <c r="O168" i="1"/>
  <c r="X168" i="1" s="1"/>
  <c r="O169" i="1"/>
  <c r="X169" i="1" s="1"/>
  <c r="O170" i="1"/>
  <c r="X170" i="1" s="1"/>
  <c r="O171" i="1"/>
  <c r="X171" i="1" s="1"/>
  <c r="O172" i="1"/>
  <c r="X172" i="1" s="1"/>
  <c r="O173" i="1"/>
  <c r="X173" i="1" s="1"/>
  <c r="O174" i="1"/>
  <c r="X174" i="1" s="1"/>
  <c r="O175" i="1"/>
  <c r="P175" i="1" s="1"/>
  <c r="O176" i="1"/>
  <c r="X176" i="1" s="1"/>
  <c r="O177" i="1"/>
  <c r="X177" i="1" s="1"/>
  <c r="O178" i="1"/>
  <c r="X178" i="1" s="1"/>
  <c r="O179" i="1"/>
  <c r="X179" i="1" s="1"/>
  <c r="O180" i="1"/>
  <c r="X180" i="1" s="1"/>
  <c r="O181" i="1"/>
  <c r="X181" i="1" s="1"/>
  <c r="O182" i="1"/>
  <c r="X182" i="1" s="1"/>
  <c r="O183" i="1"/>
  <c r="X183" i="1" s="1"/>
  <c r="O184" i="1"/>
  <c r="X184" i="1" s="1"/>
  <c r="O185" i="1"/>
  <c r="X185" i="1" s="1"/>
  <c r="O186" i="1"/>
  <c r="X186" i="1" s="1"/>
  <c r="O187" i="1"/>
  <c r="X187" i="1" s="1"/>
  <c r="O188" i="1"/>
  <c r="X188" i="1" s="1"/>
  <c r="O189" i="1"/>
  <c r="X189" i="1" s="1"/>
  <c r="O190" i="1"/>
  <c r="X190" i="1" s="1"/>
  <c r="O191" i="1"/>
  <c r="P191" i="1" s="1"/>
  <c r="O192" i="1"/>
  <c r="X192" i="1" s="1"/>
  <c r="O193" i="1"/>
  <c r="X193" i="1" s="1"/>
  <c r="O194" i="1"/>
  <c r="X194" i="1" s="1"/>
  <c r="O195" i="1"/>
  <c r="X195" i="1" s="1"/>
  <c r="O196" i="1"/>
  <c r="X196" i="1" s="1"/>
  <c r="O197" i="1"/>
  <c r="X197" i="1" s="1"/>
  <c r="O198" i="1"/>
  <c r="X198" i="1" s="1"/>
  <c r="O199" i="1"/>
  <c r="X199" i="1" s="1"/>
  <c r="O200" i="1"/>
  <c r="X200" i="1" s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5" i="1"/>
  <c r="V96" i="1"/>
  <c r="V97" i="1"/>
  <c r="V98" i="1"/>
  <c r="V99" i="1"/>
  <c r="V100" i="1"/>
  <c r="V101" i="1"/>
  <c r="V102" i="1"/>
  <c r="V103" i="1"/>
  <c r="V104" i="1"/>
  <c r="V105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K5" i="1"/>
  <c r="W215" i="1" l="1"/>
  <c r="P53" i="1"/>
  <c r="P52" i="1"/>
  <c r="P63" i="1"/>
  <c r="P51" i="1"/>
  <c r="P62" i="1"/>
  <c r="P50" i="1"/>
  <c r="P61" i="1"/>
  <c r="P49" i="1"/>
  <c r="P60" i="1"/>
  <c r="P48" i="1"/>
  <c r="P59" i="1"/>
  <c r="P47" i="1"/>
  <c r="P58" i="1"/>
  <c r="P57" i="1"/>
  <c r="P56" i="1"/>
  <c r="P55" i="1"/>
  <c r="P54" i="1"/>
  <c r="P65" i="1"/>
  <c r="P46" i="1"/>
  <c r="P66" i="1"/>
  <c r="P64" i="1"/>
  <c r="P80" i="1"/>
  <c r="P68" i="1"/>
  <c r="P104" i="1"/>
  <c r="P108" i="1"/>
  <c r="P107" i="1"/>
  <c r="P109" i="1"/>
  <c r="P83" i="1"/>
  <c r="P98" i="1"/>
  <c r="P97" i="1"/>
  <c r="P99" i="1"/>
  <c r="P100" i="1"/>
  <c r="P73" i="1"/>
  <c r="P121" i="1"/>
  <c r="P72" i="1"/>
  <c r="P92" i="1"/>
  <c r="P128" i="1"/>
  <c r="P84" i="1"/>
  <c r="P116" i="1"/>
  <c r="P82" i="1"/>
  <c r="P120" i="1"/>
  <c r="P96" i="1"/>
  <c r="P119" i="1"/>
  <c r="P118" i="1"/>
  <c r="P85" i="1"/>
  <c r="P132" i="1"/>
  <c r="P71" i="1"/>
  <c r="P111" i="1"/>
  <c r="P95" i="1"/>
  <c r="P75" i="1"/>
  <c r="P112" i="1"/>
  <c r="P130" i="1"/>
  <c r="P110" i="1"/>
  <c r="P94" i="1"/>
  <c r="P74" i="1"/>
  <c r="P76" i="1"/>
  <c r="P124" i="1"/>
  <c r="P88" i="1"/>
  <c r="P123" i="1"/>
  <c r="P87" i="1"/>
  <c r="P122" i="1"/>
  <c r="P106" i="1"/>
  <c r="P86" i="1"/>
  <c r="P70" i="1"/>
  <c r="P102" i="1"/>
  <c r="P113" i="1"/>
  <c r="P101" i="1"/>
  <c r="P89" i="1"/>
  <c r="P77" i="1"/>
  <c r="P115" i="1"/>
  <c r="P79" i="1"/>
  <c r="P90" i="1"/>
  <c r="P91" i="1"/>
  <c r="P114" i="1"/>
  <c r="P78" i="1"/>
  <c r="P103" i="1"/>
  <c r="P117" i="1"/>
  <c r="P105" i="1"/>
  <c r="P93" i="1"/>
  <c r="P81" i="1"/>
  <c r="P69" i="1"/>
  <c r="P67" i="1"/>
  <c r="P129" i="1"/>
  <c r="P131" i="1"/>
  <c r="P127" i="1"/>
  <c r="P140" i="1"/>
  <c r="P126" i="1"/>
  <c r="P125" i="1"/>
  <c r="P172" i="1"/>
  <c r="P260" i="1"/>
  <c r="P196" i="1"/>
  <c r="P164" i="1"/>
  <c r="P188" i="1"/>
  <c r="P156" i="1"/>
  <c r="P180" i="1"/>
  <c r="P148" i="1"/>
  <c r="P195" i="1"/>
  <c r="X175" i="1"/>
  <c r="P147" i="1"/>
  <c r="P163" i="1"/>
  <c r="P179" i="1"/>
  <c r="P187" i="1"/>
  <c r="P171" i="1"/>
  <c r="P155" i="1"/>
  <c r="P139" i="1"/>
  <c r="X143" i="1"/>
  <c r="P200" i="1"/>
  <c r="P192" i="1"/>
  <c r="P184" i="1"/>
  <c r="P176" i="1"/>
  <c r="P168" i="1"/>
  <c r="P160" i="1"/>
  <c r="P152" i="1"/>
  <c r="P144" i="1"/>
  <c r="P136" i="1"/>
  <c r="X191" i="1"/>
  <c r="P199" i="1"/>
  <c r="P183" i="1"/>
  <c r="P167" i="1"/>
  <c r="P159" i="1"/>
  <c r="P151" i="1"/>
  <c r="P135" i="1"/>
  <c r="P190" i="1"/>
  <c r="P170" i="1"/>
  <c r="P158" i="1"/>
  <c r="P142" i="1"/>
  <c r="P194" i="1"/>
  <c r="P182" i="1"/>
  <c r="P178" i="1"/>
  <c r="P162" i="1"/>
  <c r="P150" i="1"/>
  <c r="P146" i="1"/>
  <c r="P138" i="1"/>
  <c r="P197" i="1"/>
  <c r="P193" i="1"/>
  <c r="P189" i="1"/>
  <c r="P185" i="1"/>
  <c r="P181" i="1"/>
  <c r="P177" i="1"/>
  <c r="P173" i="1"/>
  <c r="P169" i="1"/>
  <c r="P165" i="1"/>
  <c r="P161" i="1"/>
  <c r="P157" i="1"/>
  <c r="P153" i="1"/>
  <c r="P149" i="1"/>
  <c r="P145" i="1"/>
  <c r="P141" i="1"/>
  <c r="P137" i="1"/>
  <c r="P198" i="1"/>
  <c r="P186" i="1"/>
  <c r="P174" i="1"/>
  <c r="P166" i="1"/>
  <c r="P154" i="1"/>
  <c r="P134" i="1"/>
  <c r="P133" i="1"/>
  <c r="X204" i="1"/>
  <c r="X250" i="1"/>
  <c r="X210" i="1"/>
  <c r="X238" i="1"/>
  <c r="X206" i="1"/>
  <c r="X266" i="1"/>
  <c r="X226" i="1"/>
  <c r="X254" i="1"/>
  <c r="X222" i="1"/>
  <c r="X202" i="1"/>
  <c r="X262" i="1"/>
  <c r="X246" i="1"/>
  <c r="X234" i="1"/>
  <c r="X218" i="1"/>
  <c r="X258" i="1"/>
  <c r="X242" i="1"/>
  <c r="X230" i="1"/>
  <c r="X214" i="1"/>
  <c r="X241" i="1"/>
  <c r="P213" i="1"/>
  <c r="X236" i="1"/>
  <c r="X205" i="1"/>
  <c r="X249" i="1"/>
  <c r="P237" i="1"/>
  <c r="X252" i="1"/>
  <c r="X220" i="1"/>
  <c r="P216" i="1"/>
  <c r="P244" i="1"/>
  <c r="P208" i="1"/>
  <c r="P223" i="1"/>
  <c r="P207" i="1"/>
  <c r="X261" i="1"/>
  <c r="X253" i="1"/>
  <c r="X233" i="1"/>
  <c r="X225" i="1"/>
  <c r="P257" i="1"/>
  <c r="P245" i="1"/>
  <c r="P221" i="1"/>
  <c r="P209" i="1"/>
  <c r="P201" i="1"/>
  <c r="X217" i="1"/>
  <c r="P265" i="1"/>
  <c r="P229" i="1"/>
  <c r="X224" i="1"/>
  <c r="P228" i="1"/>
  <c r="X256" i="1"/>
  <c r="X240" i="1"/>
  <c r="X212" i="1"/>
  <c r="P264" i="1"/>
  <c r="P248" i="1"/>
  <c r="X232" i="1"/>
  <c r="P239" i="1"/>
  <c r="P255" i="1"/>
  <c r="X267" i="1"/>
  <c r="X263" i="1"/>
  <c r="X259" i="1"/>
  <c r="X251" i="1"/>
  <c r="X247" i="1"/>
  <c r="X243" i="1"/>
  <c r="X235" i="1"/>
  <c r="X231" i="1"/>
  <c r="X227" i="1"/>
  <c r="X219" i="1"/>
  <c r="X215" i="1"/>
  <c r="X211" i="1"/>
  <c r="X203" i="1"/>
  <c r="O24" i="1"/>
  <c r="X24" i="1" s="1"/>
  <c r="O2" i="1"/>
  <c r="X2" i="1" s="1"/>
  <c r="O11" i="1"/>
  <c r="X11" i="1" s="1"/>
  <c r="O3" i="1"/>
  <c r="X3" i="1" s="1"/>
  <c r="O4" i="1"/>
  <c r="X4" i="1" s="1"/>
  <c r="O5" i="1"/>
  <c r="X5" i="1" s="1"/>
  <c r="O6" i="1"/>
  <c r="X6" i="1" s="1"/>
  <c r="O7" i="1"/>
  <c r="X7" i="1" s="1"/>
  <c r="O9" i="1"/>
  <c r="X9" i="1" s="1"/>
  <c r="O10" i="1"/>
  <c r="X10" i="1" s="1"/>
  <c r="O12" i="1"/>
  <c r="X12" i="1" s="1"/>
  <c r="O13" i="1"/>
  <c r="X13" i="1" s="1"/>
  <c r="O14" i="1"/>
  <c r="X14" i="1" s="1"/>
  <c r="O15" i="1"/>
  <c r="X15" i="1" s="1"/>
  <c r="O16" i="1"/>
  <c r="X16" i="1" s="1"/>
  <c r="O18" i="1"/>
  <c r="X18" i="1" s="1"/>
  <c r="O19" i="1"/>
  <c r="X19" i="1" s="1"/>
  <c r="O20" i="1"/>
  <c r="X20" i="1" s="1"/>
  <c r="O21" i="1"/>
  <c r="X21" i="1" s="1"/>
  <c r="O22" i="1"/>
  <c r="X22" i="1" s="1"/>
  <c r="O23" i="1"/>
  <c r="X23" i="1" s="1"/>
  <c r="O25" i="1"/>
  <c r="X25" i="1" s="1"/>
  <c r="O26" i="1"/>
  <c r="X26" i="1" s="1"/>
  <c r="O27" i="1"/>
  <c r="X27" i="1" s="1"/>
  <c r="O28" i="1"/>
  <c r="X28" i="1" s="1"/>
  <c r="O29" i="1"/>
  <c r="X29" i="1" s="1"/>
  <c r="O30" i="1"/>
  <c r="X30" i="1" s="1"/>
  <c r="O31" i="1"/>
  <c r="X31" i="1" s="1"/>
  <c r="O17" i="1"/>
  <c r="X17" i="1" s="1"/>
  <c r="V8" i="1"/>
  <c r="W3" i="1"/>
  <c r="W4" i="1"/>
  <c r="W5" i="1"/>
  <c r="W6" i="1"/>
  <c r="W7" i="1"/>
  <c r="W9" i="1"/>
  <c r="W10" i="1"/>
  <c r="W12" i="1"/>
  <c r="W14" i="1"/>
  <c r="W15" i="1"/>
  <c r="W16" i="1"/>
  <c r="W18" i="1"/>
  <c r="W19" i="1"/>
  <c r="W20" i="1"/>
  <c r="W21" i="1"/>
  <c r="W22" i="1"/>
  <c r="W23" i="1"/>
  <c r="W25" i="1"/>
  <c r="W26" i="1"/>
  <c r="W27" i="1"/>
  <c r="W28" i="1"/>
  <c r="W29" i="1"/>
  <c r="W30" i="1"/>
  <c r="W31" i="1"/>
  <c r="V3" i="1"/>
  <c r="V4" i="1"/>
  <c r="V5" i="1"/>
  <c r="V7" i="1"/>
  <c r="V9" i="1"/>
  <c r="V10" i="1"/>
  <c r="V11" i="1"/>
  <c r="V12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8" i="1"/>
  <c r="V29" i="1"/>
  <c r="V30" i="1"/>
  <c r="V31" i="1"/>
  <c r="V32" i="1"/>
  <c r="B11" i="12" a="1"/>
  <c r="B11" i="12" s="1"/>
  <c r="O8" i="1" l="1"/>
  <c r="X8" i="1" s="1"/>
  <c r="O32" i="1"/>
  <c r="B6" i="12" a="1"/>
  <c r="B6" i="12" s="1"/>
  <c r="W11" i="1"/>
  <c r="P2" i="1"/>
  <c r="P3" i="1"/>
  <c r="P17" i="1"/>
  <c r="P24" i="1"/>
  <c r="B26" i="11"/>
  <c r="G26" i="11"/>
  <c r="G24" i="11"/>
  <c r="G25" i="11"/>
  <c r="G27" i="11"/>
  <c r="A7" i="11" l="1"/>
  <c r="W8" i="1"/>
  <c r="W32" i="1"/>
  <c r="X32" i="1"/>
  <c r="P26" i="1"/>
  <c r="P16" i="1"/>
  <c r="P8" i="1"/>
  <c r="P18" i="1"/>
  <c r="P25" i="1"/>
  <c r="P9" i="1"/>
  <c r="P23" i="1"/>
  <c r="P15" i="1"/>
  <c r="P30" i="1"/>
  <c r="P22" i="1"/>
  <c r="P14" i="1"/>
  <c r="P6" i="1"/>
  <c r="P32" i="1"/>
  <c r="P31" i="1"/>
  <c r="P7" i="1"/>
  <c r="P29" i="1"/>
  <c r="P21" i="1"/>
  <c r="W13" i="1"/>
  <c r="P13" i="1"/>
  <c r="P5" i="1"/>
  <c r="P20" i="1"/>
  <c r="P10" i="1"/>
  <c r="P28" i="1"/>
  <c r="P12" i="1"/>
  <c r="P4" i="1"/>
  <c r="P27" i="1"/>
  <c r="P19" i="1"/>
  <c r="P11" i="1"/>
  <c r="W2" i="1"/>
  <c r="W24" i="1"/>
  <c r="W17" i="1"/>
  <c r="B10" i="12" a="1"/>
  <c r="B10" i="12" s="1"/>
  <c r="F5" i="12" a="1"/>
  <c r="F5" i="12" s="1"/>
  <c r="F6" i="12" a="1"/>
  <c r="F6" i="12" s="1"/>
  <c r="F7" i="12" a="1"/>
  <c r="F7" i="12" s="1"/>
  <c r="F8" i="12" a="1"/>
  <c r="F8" i="12" s="1"/>
  <c r="F4" i="12" a="1"/>
  <c r="F4" i="12" s="1"/>
  <c r="B3" i="12" a="1"/>
  <c r="B3" i="12" s="1"/>
  <c r="B7" i="12" a="1"/>
  <c r="B7" i="12" s="1"/>
  <c r="B5" i="12" a="1"/>
  <c r="B5" i="12" s="1"/>
  <c r="B4" i="12" a="1"/>
  <c r="B4" i="12" s="1"/>
  <c r="E2" i="1"/>
  <c r="E3" i="1"/>
  <c r="E4" i="1"/>
  <c r="E5" i="1"/>
  <c r="E6" i="1"/>
  <c r="V6" i="1" s="1"/>
  <c r="E7" i="1"/>
  <c r="E8" i="1"/>
  <c r="E9" i="1"/>
  <c r="E10" i="1"/>
  <c r="E11" i="1"/>
  <c r="E12" i="1"/>
  <c r="E13" i="1"/>
  <c r="V13" i="1" s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V27" i="1" s="1"/>
  <c r="E28" i="1"/>
  <c r="E29" i="1"/>
  <c r="E30" i="1"/>
  <c r="E31" i="1"/>
  <c r="E32" i="1"/>
  <c r="K2" i="1"/>
  <c r="N2" i="1" s="1"/>
  <c r="K3" i="1"/>
  <c r="N3" i="1" s="1"/>
  <c r="K4" i="1"/>
  <c r="N4" i="1" s="1"/>
  <c r="N5" i="1"/>
  <c r="K6" i="1"/>
  <c r="N6" i="1" s="1"/>
  <c r="K7" i="1"/>
  <c r="N7" i="1" s="1"/>
  <c r="K8" i="1"/>
  <c r="N8" i="1" s="1"/>
  <c r="K9" i="1"/>
  <c r="N9" i="1" s="1"/>
  <c r="K10" i="1"/>
  <c r="N10" i="1" s="1"/>
  <c r="K11" i="1"/>
  <c r="N11" i="1" s="1"/>
  <c r="K12" i="1"/>
  <c r="N12" i="1" s="1"/>
  <c r="K13" i="1"/>
  <c r="N13" i="1" s="1"/>
  <c r="K14" i="1"/>
  <c r="N14" i="1" s="1"/>
  <c r="K15" i="1"/>
  <c r="N15" i="1" s="1"/>
  <c r="K16" i="1"/>
  <c r="N16" i="1" s="1"/>
  <c r="K17" i="1"/>
  <c r="N17" i="1" s="1"/>
  <c r="K18" i="1"/>
  <c r="N18" i="1" s="1"/>
  <c r="K19" i="1"/>
  <c r="N19" i="1" s="1"/>
  <c r="K20" i="1"/>
  <c r="N20" i="1" s="1"/>
  <c r="K21" i="1"/>
  <c r="N21" i="1" s="1"/>
  <c r="K22" i="1"/>
  <c r="N22" i="1" s="1"/>
  <c r="K23" i="1"/>
  <c r="N23" i="1" s="1"/>
  <c r="K24" i="1"/>
  <c r="N24" i="1" s="1"/>
  <c r="K25" i="1"/>
  <c r="N25" i="1" s="1"/>
  <c r="K26" i="1"/>
  <c r="N26" i="1" s="1"/>
  <c r="K27" i="1"/>
  <c r="N27" i="1" s="1"/>
  <c r="K28" i="1"/>
  <c r="N28" i="1" s="1"/>
  <c r="K29" i="1"/>
  <c r="N29" i="1" s="1"/>
  <c r="K30" i="1"/>
  <c r="N30" i="1" s="1"/>
  <c r="K31" i="1"/>
  <c r="N31" i="1" s="1"/>
  <c r="K32" i="1"/>
  <c r="N32" i="1" s="1"/>
  <c r="M17" i="11"/>
  <c r="M16" i="11"/>
  <c r="H5" i="11"/>
  <c r="H6" i="11"/>
  <c r="H7" i="11"/>
  <c r="H8" i="11"/>
  <c r="H9" i="11"/>
  <c r="H4" i="11"/>
  <c r="G5" i="11"/>
  <c r="G6" i="11"/>
  <c r="G7" i="11"/>
  <c r="G8" i="11"/>
  <c r="G9" i="11"/>
  <c r="G4" i="11"/>
  <c r="A10" i="11"/>
  <c r="A4" i="11"/>
  <c r="A16" i="11" l="1"/>
  <c r="C7" i="12" a="1"/>
  <c r="C7" i="12" s="1"/>
  <c r="B23" i="11"/>
  <c r="C11" i="12" a="1"/>
  <c r="C11" i="12" s="1"/>
  <c r="V2" i="1"/>
  <c r="B22" i="11" s="1"/>
  <c r="A13" i="11"/>
  <c r="G17" i="11"/>
  <c r="G19" i="11"/>
  <c r="G16" i="11"/>
  <c r="A19" i="11"/>
  <c r="G18" i="11"/>
  <c r="B9" i="12" a="1"/>
  <c r="B9" i="12" s="1"/>
  <c r="F9" i="12"/>
  <c r="B8" i="12" a="1"/>
  <c r="B8" i="12" s="1"/>
  <c r="G10" i="11"/>
  <c r="H10" i="11"/>
  <c r="M18" i="11"/>
  <c r="C6" i="12" l="1" a="1"/>
  <c r="C6" i="12" s="1"/>
  <c r="M5" i="11"/>
  <c r="M6" i="11" l="1"/>
  <c r="M7" i="11"/>
  <c r="M4" i="11"/>
  <c r="M8" i="1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51B6920-CF9B-402A-ABC1-B20D476450C1}" keepAlive="1" name="Consulta - Tabela1" description="Conexão com a consulta 'Tabela1' na pasta de trabalho." type="5" refreshedVersion="7" background="1" saveData="1">
    <dbPr connection="Provider=Microsoft.Mashup.OleDb.1;Data Source=$Workbook$;Location=Tabela1;Extended Properties=&quot;&quot;" command="SELECT * FROM [Tabela1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<sst xmlns="http://schemas.openxmlformats.org/spreadsheetml/2006/main" count="1708" uniqueCount="858">
  <si>
    <t>ID RH</t>
  </si>
  <si>
    <t>Nome Completo</t>
  </si>
  <si>
    <t>Data de Nascimento</t>
  </si>
  <si>
    <t>Data de Contratacao</t>
  </si>
  <si>
    <t>Data de Demissao</t>
  </si>
  <si>
    <t>Salario Base</t>
  </si>
  <si>
    <t>VT</t>
  </si>
  <si>
    <t>VR</t>
  </si>
  <si>
    <t>Bárbara Spenchutt Vieira</t>
  </si>
  <si>
    <t>Marianna Pereira da Silva</t>
  </si>
  <si>
    <t>Matheus Sepúlveda</t>
  </si>
  <si>
    <t>Jéssica de Morais Silva</t>
  </si>
  <si>
    <t>João Monteiro</t>
  </si>
  <si>
    <t>Rafael Hollander</t>
  </si>
  <si>
    <t>Thaís Lisboa</t>
  </si>
  <si>
    <t>Yasmini de Almeida Richa</t>
  </si>
  <si>
    <t>Lígia Fernandes Filardi</t>
  </si>
  <si>
    <t xml:space="preserve">Guilherme Lopes da Silveira </t>
  </si>
  <si>
    <t>Raíza Barbosa</t>
  </si>
  <si>
    <t>Matheus Matta Marques</t>
  </si>
  <si>
    <t>Lucas Luca Lima Barbosa</t>
  </si>
  <si>
    <t>Nathalia Bach</t>
  </si>
  <si>
    <t>Priscila de Oliveira</t>
  </si>
  <si>
    <t>Milena Brum</t>
  </si>
  <si>
    <t>Jeferson Ramos</t>
  </si>
  <si>
    <t>Camila Regis Ivo</t>
  </si>
  <si>
    <t>Bárbara Rodrigues</t>
  </si>
  <si>
    <t>Mariana Schwenck Gullo</t>
  </si>
  <si>
    <t>Matheus Rubio</t>
  </si>
  <si>
    <t>Gabriela e Alves</t>
  </si>
  <si>
    <t>Rafael Oliveira Leite Silva</t>
  </si>
  <si>
    <t>Julia Freitas</t>
  </si>
  <si>
    <t>Juan Fernandes de Araújo</t>
  </si>
  <si>
    <t>José do Vale Lisboa</t>
  </si>
  <si>
    <t>Pedro Jardim</t>
  </si>
  <si>
    <t>João Resinente</t>
  </si>
  <si>
    <t>Luize da Costa</t>
  </si>
  <si>
    <t>Manuela Abreu Braga Martins</t>
  </si>
  <si>
    <t>Victor Fonseca</t>
  </si>
  <si>
    <t>Sexo</t>
  </si>
  <si>
    <t>Nível</t>
  </si>
  <si>
    <t>Área</t>
  </si>
  <si>
    <t>Coordenador</t>
  </si>
  <si>
    <t>Gerente</t>
  </si>
  <si>
    <t>Analista</t>
  </si>
  <si>
    <t>Administrativo</t>
  </si>
  <si>
    <t>Logística</t>
  </si>
  <si>
    <t>Financeiro</t>
  </si>
  <si>
    <t>Estagiário</t>
  </si>
  <si>
    <t>Trabalho em Equipe</t>
  </si>
  <si>
    <t>Liderança</t>
  </si>
  <si>
    <t>Comunicação</t>
  </si>
  <si>
    <t>Iniciativa</t>
  </si>
  <si>
    <t>Organização</t>
  </si>
  <si>
    <t>Total de Funcionários</t>
  </si>
  <si>
    <t>Funcionários Ativos</t>
  </si>
  <si>
    <t>Desligamentos</t>
  </si>
  <si>
    <t>% turnover</t>
  </si>
  <si>
    <t>Total Geral</t>
  </si>
  <si>
    <t>Contratações</t>
  </si>
  <si>
    <t>TEMPO DE EMPRESA</t>
  </si>
  <si>
    <t>FAIXA DE TEMPO</t>
  </si>
  <si>
    <t>0-2 anos</t>
  </si>
  <si>
    <t>2-4 anos</t>
  </si>
  <si>
    <t>4-6 anos</t>
  </si>
  <si>
    <t>Acima de 6 anos</t>
  </si>
  <si>
    <t>Feminino</t>
  </si>
  <si>
    <t>Masculino</t>
  </si>
  <si>
    <t>Qtd. Funcionários</t>
  </si>
  <si>
    <t>Nota</t>
  </si>
  <si>
    <t>Data de Contratação</t>
  </si>
  <si>
    <t>Idade</t>
  </si>
  <si>
    <t>Salário</t>
  </si>
  <si>
    <t>Nome</t>
  </si>
  <si>
    <t>Salário Total</t>
  </si>
  <si>
    <t>Tempo de Empresa</t>
  </si>
  <si>
    <t>Descrição</t>
  </si>
  <si>
    <t>ANOS</t>
  </si>
  <si>
    <t>Faixa Anos</t>
  </si>
  <si>
    <t>Qtd</t>
  </si>
  <si>
    <t>Salário Calculo</t>
  </si>
  <si>
    <t>Salários Totais</t>
  </si>
  <si>
    <t xml:space="preserve">Data de Demissao </t>
  </si>
  <si>
    <t>Aniversário_Idade</t>
  </si>
  <si>
    <t>Aniversário_Empresa</t>
  </si>
  <si>
    <t>Status</t>
  </si>
  <si>
    <t>Qtd_Niver_Pessoa</t>
  </si>
  <si>
    <t>Qtd_Niver_Empresa</t>
  </si>
  <si>
    <t>Aniversários</t>
  </si>
  <si>
    <t>QTD</t>
  </si>
  <si>
    <t>Contratados Recentes</t>
  </si>
  <si>
    <t>DESEMPENHO DE EQUIPE</t>
  </si>
  <si>
    <t>INDICADORES DE RH</t>
  </si>
  <si>
    <t>ADILSON SENNI</t>
  </si>
  <si>
    <t>ALANA ADRIANA SOARES DA SILVA</t>
  </si>
  <si>
    <t>ALEX THOMAS FARIAS VASCONCELLOS</t>
  </si>
  <si>
    <t>ALINE DOS SANTOS</t>
  </si>
  <si>
    <t>ALISSON BRYAN BARBOZA DE LARA</t>
  </si>
  <si>
    <t>ALLINE FRANCINE PAZOTTO</t>
  </si>
  <si>
    <t>AMANDA DE SOUZA SILVA</t>
  </si>
  <si>
    <t>AMANDA DOS SANTOS MACEDO</t>
  </si>
  <si>
    <t>AMANDA LEONARDO DE MENDONCA</t>
  </si>
  <si>
    <t>ANA CAROLINA FERREIRA CARDOSO</t>
  </si>
  <si>
    <t>ANA PAULA OLIVEIRA SILVA</t>
  </si>
  <si>
    <t>ANDRE MANOEL RIBEIRO</t>
  </si>
  <si>
    <t>ANDREA MENDES RIBEIRO</t>
  </si>
  <si>
    <t>ANDREIA FRANCISCA DA SILVA</t>
  </si>
  <si>
    <t>ANDRESSA LARISSA RUSSO ALVES</t>
  </si>
  <si>
    <t>ANTONINHO MINGNINI NETO</t>
  </si>
  <si>
    <t>ANTONIO MARCOS PECINI</t>
  </si>
  <si>
    <t>BEATRIZ MORAIS FERREIRA</t>
  </si>
  <si>
    <t>BIANCA CONCEIÇÃO BIEDACHA OLIVEIRA</t>
  </si>
  <si>
    <t>BRUNA DE OLIVEIRA AMERICO</t>
  </si>
  <si>
    <t>BRUNA TERESA MELO DOS REIS</t>
  </si>
  <si>
    <t>CARLOS ALBERTO ALVES DOS SANTOS</t>
  </si>
  <si>
    <t>CARLOS APARECIDO LIMA GADOTTI DE ARAUJO</t>
  </si>
  <si>
    <t>CARLOS EDUARDO SANTOS ARRUDA</t>
  </si>
  <si>
    <t>CASSIO MENDES DA SILVA</t>
  </si>
  <si>
    <t>CESAR ANTONIO BERGAMINI</t>
  </si>
  <si>
    <t>CESAR AUGUSTO SIZISNANDE</t>
  </si>
  <si>
    <t>CICERO DOS SANTOS PEREIRA</t>
  </si>
  <si>
    <t>CICERO JOSE DE LIMA</t>
  </si>
  <si>
    <t>CICERO VANDERSON ALVES DE SOUZA</t>
  </si>
  <si>
    <t>CLAUDINEI LOPES VIEIRA</t>
  </si>
  <si>
    <t>CLAUDIO ZAQUETTI JUNIOR</t>
  </si>
  <si>
    <t>CLEBERSON SOUZA BENICIO</t>
  </si>
  <si>
    <t>DAIANE ALVES DE COUTO</t>
  </si>
  <si>
    <t>DAISY DE SOUZA SUARES</t>
  </si>
  <si>
    <t>DANIEL PEREIRA CUSTODIO</t>
  </si>
  <si>
    <t>DANIEL SANTOS FERREIRA</t>
  </si>
  <si>
    <t>DANIELA FEITOSA SUDARIO</t>
  </si>
  <si>
    <t>DANIELA LOURENCO DE CASTRO BUENO ESCALEIRA</t>
  </si>
  <si>
    <t>DANIELLY CRISTINA BERGAMINI</t>
  </si>
  <si>
    <t>DANILO MARTINS SILVA</t>
  </si>
  <si>
    <t>DANYA CRISTINA LOPES PATRICIO</t>
  </si>
  <si>
    <t>DAVI DOS SANTOS LOPES</t>
  </si>
  <si>
    <t>DAVI GERMANO MOREIRA DA SILVA</t>
  </si>
  <si>
    <t>DAVID DA SILVA MIRANDA</t>
  </si>
  <si>
    <t>DEIBY VACA SALVATIERRA</t>
  </si>
  <si>
    <t>DENER DE OLIVEIRA DELLAQUILA</t>
  </si>
  <si>
    <t>DEYVID THEODORO FREITAS</t>
  </si>
  <si>
    <t>DIEGO ANTONIO MARTINS</t>
  </si>
  <si>
    <t>DIOGO ESTEVAM</t>
  </si>
  <si>
    <t>DIOGO MOURA DA SILVA</t>
  </si>
  <si>
    <t>DIRCEU JESUS LOPES GARCIA</t>
  </si>
  <si>
    <t>DOUGLAS ALVES PEREIRA</t>
  </si>
  <si>
    <t>DOUGLAS DE MELO GONCALVES</t>
  </si>
  <si>
    <t>DOUGLAS GOMES DE ALMEIDA</t>
  </si>
  <si>
    <t>DOUGLAS OLIVEIRA DE SA</t>
  </si>
  <si>
    <t>EDER SINHORIN</t>
  </si>
  <si>
    <t>EDINEIA ALVES DE SOUSA</t>
  </si>
  <si>
    <t>EDIVALDO AMARO DA SILVA</t>
  </si>
  <si>
    <t>EDNILTON MENDES SANTOS</t>
  </si>
  <si>
    <t>EDSON ALVES SIZISNANDE</t>
  </si>
  <si>
    <t>ELAINE APARECIDA BARBOSA</t>
  </si>
  <si>
    <t>ELIAS DIAS PINTO</t>
  </si>
  <si>
    <t>ELIMONIO MENDES DE BRITO</t>
  </si>
  <si>
    <t>ELISANGELA DE OLIVEIRA BASTOS SANTOS</t>
  </si>
  <si>
    <t>ELIZA HALL FERREIRA</t>
  </si>
  <si>
    <t>EMANOEL OLIVEIRA SANTOS</t>
  </si>
  <si>
    <t>ERICO CAIO DOS SANTOS</t>
  </si>
  <si>
    <t>ERIVALDO DE SOUZA SANTANA</t>
  </si>
  <si>
    <t>ERIVALDO MOREIRA ROSENDO</t>
  </si>
  <si>
    <t>EUSTAQUIO ADAO DOS SANTOS FERREIRA</t>
  </si>
  <si>
    <t>EVANDRO SONEGO</t>
  </si>
  <si>
    <t>EVERTON DA SILVA MORAES</t>
  </si>
  <si>
    <t>FABIO ALEXANDRE BATISTA NETO</t>
  </si>
  <si>
    <t>FABIO APARECIDO RODRIGUES</t>
  </si>
  <si>
    <t>FELIPE ALVES SANTOS</t>
  </si>
  <si>
    <t>FLAVIO DE SOUSA REIS</t>
  </si>
  <si>
    <t>FRANCIELE PEREIRA BORGES</t>
  </si>
  <si>
    <t>FRANCISCO LUCAS CAMPOS PINHEIRO</t>
  </si>
  <si>
    <t>GABRIEL DOS REIS JACINTO DA SILVA</t>
  </si>
  <si>
    <t>GABRIEL HENRIQUE BERGAMINI</t>
  </si>
  <si>
    <t>GABRIEL LEMES DA COSTA</t>
  </si>
  <si>
    <t>GEAN DA SILVA PEREIRA</t>
  </si>
  <si>
    <t>GENICELIA BATISTA</t>
  </si>
  <si>
    <t>GHAINHEK TIMOTEO DA SILVA</t>
  </si>
  <si>
    <t>GILBERTO DA SILVA</t>
  </si>
  <si>
    <t>GILBERTO SOUZA DA CUNHA</t>
  </si>
  <si>
    <t>GILDASIO BATISTA DOS SANTOS</t>
  </si>
  <si>
    <t>GISELE CAMPOS ROVIDES</t>
  </si>
  <si>
    <t>GISELLY GONCALVES DE SOUSA NUNES</t>
  </si>
  <si>
    <t>GLEICE FURTUNATO DA CONCEICAO</t>
  </si>
  <si>
    <t>GUILHERME ALVES DOS SANTOS</t>
  </si>
  <si>
    <t>GUILHERME DOS SANTOS FERNANDES</t>
  </si>
  <si>
    <t>GUILHERME MARTINS LETTY</t>
  </si>
  <si>
    <t>GUSTAVO PEREIRA DA SILVA</t>
  </si>
  <si>
    <t>GUSTAVO SANTANA SANTOS</t>
  </si>
  <si>
    <t>HENRI ROSA</t>
  </si>
  <si>
    <t>HENRIQUE DEVECCHI</t>
  </si>
  <si>
    <t>HILTON SANTOS BRITTO</t>
  </si>
  <si>
    <t>HYGHOR ALEXANDRE TIMOTEO DA SILVA</t>
  </si>
  <si>
    <t>IGOR OLIVEIRA SANTOS</t>
  </si>
  <si>
    <t>ISABEL DA ROCHA FERNANDES</t>
  </si>
  <si>
    <t>ISAQUE DE SOUZA RIBEIRO</t>
  </si>
  <si>
    <t>IZABEL FLAUZINO DA SILVA</t>
  </si>
  <si>
    <t>JABSON GONCALVES DOS SANTOS</t>
  </si>
  <si>
    <t>JACKSON SANTOS MIRANDA</t>
  </si>
  <si>
    <t>JANAINA APARECIDA DOS SANTOS OLIVEIRA</t>
  </si>
  <si>
    <t>JAQUELINE SOUSA BEZERRA DA SILVA</t>
  </si>
  <si>
    <t>JAYRO SANTOS DE OLIVEIRA</t>
  </si>
  <si>
    <t>JEFFERSON MOREIRA</t>
  </si>
  <si>
    <t>JENNIFER KAROLINE ARAUJO DO NASCIMENTO</t>
  </si>
  <si>
    <t>JESSICA CARDOSO DA SILVA</t>
  </si>
  <si>
    <t>JESSICA MARIA SOUZA SALES</t>
  </si>
  <si>
    <t>JHONATAN BARBOSA DA SILVA</t>
  </si>
  <si>
    <t>JOÃO MARCOS DOS SANTOS</t>
  </si>
  <si>
    <t>JOAO VITOR DE MATOS FELISBINO</t>
  </si>
  <si>
    <t>JOAO VITOR DENARDI RAMOS</t>
  </si>
  <si>
    <t>JOELSON DA SILVA CARVALHO</t>
  </si>
  <si>
    <t>JONATAS BRUNO MONTEIRO</t>
  </si>
  <si>
    <t>JORGE CARLOS FERREIRA DOS SANTOS</t>
  </si>
  <si>
    <t>JOSE DOUGLAS DOS SANTOS</t>
  </si>
  <si>
    <t>JOSE ERIVAM IDEAO BIZERRA</t>
  </si>
  <si>
    <t>JOSE FELIPE LIMA DOS SANTOS</t>
  </si>
  <si>
    <t>JOSE LICIO DOS SANTOS</t>
  </si>
  <si>
    <t>JOSE MARIO LEITE ALVES</t>
  </si>
  <si>
    <t>JUARES BARBOSA PEREIRA</t>
  </si>
  <si>
    <t>JUCILENE DE LIMA GOMES</t>
  </si>
  <si>
    <t>JULIANA APARECIDA PEREIRA DA SILVA</t>
  </si>
  <si>
    <t>JULIO CESAR DA SILVA</t>
  </si>
  <si>
    <t>JUSCELINO COSTA DE ARAUJO</t>
  </si>
  <si>
    <t>KAIQUE DINIZ LUIZ CAVALCANTI</t>
  </si>
  <si>
    <t>KAIQUE ERIK PACHECO FONSECA</t>
  </si>
  <si>
    <t>KAREN CRISTINA CONCORDIA DA SILVA</t>
  </si>
  <si>
    <t>KARINE DE JESUS</t>
  </si>
  <si>
    <t>KARLA MONIQUE DE LIMA CAVALCANTI</t>
  </si>
  <si>
    <t>KAUE TOME DOS SANTOS</t>
  </si>
  <si>
    <t>KERGINALDO RODRIGUES DA SILVA</t>
  </si>
  <si>
    <t>LARISSA ALVES FERREIRA DOS SANTOS</t>
  </si>
  <si>
    <t>LARISSA ANTONIETA COELHO DOS SANTOS</t>
  </si>
  <si>
    <t>LARISSA DA SILVA RODRIGUES RIBEIRO</t>
  </si>
  <si>
    <t>LARISSA DAL RI MARIN</t>
  </si>
  <si>
    <t>LARISSA PEREIRA DA SILVA</t>
  </si>
  <si>
    <t>LARISSA RODRIGUES DA SILVA</t>
  </si>
  <si>
    <t>LEILIANE SILVA CREMASCHI NUNES</t>
  </si>
  <si>
    <t>LEONAN GREGORIO DE LIMA</t>
  </si>
  <si>
    <t>LETICIA FIGUEIREDO FLORENTINO</t>
  </si>
  <si>
    <t>LILIAN ELIAS</t>
  </si>
  <si>
    <t>LUCAS EMANOEL CAVALINI PETZOLD</t>
  </si>
  <si>
    <t>LUCAS MARIO CARVALHO PROCEDINO</t>
  </si>
  <si>
    <t>LUCAS PINHEIRO DE MORAIS</t>
  </si>
  <si>
    <t>LUCIANA CLEMENTE DA SILVA</t>
  </si>
  <si>
    <t>LUCIANA FERREIRA DA SILVA</t>
  </si>
  <si>
    <t>LUCIANO DE CAMPOS BUENO</t>
  </si>
  <si>
    <t>LUCIANO RIBEIRO DE LIMA</t>
  </si>
  <si>
    <t>LUCIENE APARECIDA MARINO</t>
  </si>
  <si>
    <t>LUZIA GONCALVES DOS SANTOS</t>
  </si>
  <si>
    <t>MAICO JUNIOR MARTINS OLIVEIRA</t>
  </si>
  <si>
    <t>MANOEL CIRES RODRIGUES DE SOUSA</t>
  </si>
  <si>
    <t>MARCELO GONCALVES DE SOUZA</t>
  </si>
  <si>
    <t>MARCELO LOPES DE JESUS</t>
  </si>
  <si>
    <t>MARCELO SANCHES DE TOLEDO</t>
  </si>
  <si>
    <t>MARCELO TENORIO DA SILVA</t>
  </si>
  <si>
    <t>MARCIO PATRICIO DOS SANTOS</t>
  </si>
  <si>
    <t>MARCOS EDUARDO BUENO</t>
  </si>
  <si>
    <t>MARCOS LOPES DE ALMEIDA</t>
  </si>
  <si>
    <t>MARIA FERNANDA HERNANDEZ ALVES DE FREITAS</t>
  </si>
  <si>
    <t>MARIA TAIS DA SILVA GABRIEL</t>
  </si>
  <si>
    <t>MARIO AUGUSTO ASSUNCAO CAMPOS</t>
  </si>
  <si>
    <t>MATHEUS ALEXANDRE SANTOS DE OLIVEIRA</t>
  </si>
  <si>
    <t>MATHEUS EDUARDO FERREIRA BARROS</t>
  </si>
  <si>
    <t>MAURICIO DE AGUIAR BARBOSA</t>
  </si>
  <si>
    <t>MAURICIO GRILLO</t>
  </si>
  <si>
    <t>MAURICIO RODRIGUES</t>
  </si>
  <si>
    <t>MAURICIO SANTANA FERNANDES</t>
  </si>
  <si>
    <t>MAURIZANGELA ALVES CORDEIRO QUEIROZ</t>
  </si>
  <si>
    <t>MICHAEL JHONNY DA ROCHA NASCIMENTO</t>
  </si>
  <si>
    <t>MICHELE SANTOS SILVA</t>
  </si>
  <si>
    <t>MICHELLE XAVIER DA SILVA CASTRO</t>
  </si>
  <si>
    <t>MICHELLI TEIXEIRA DA SILVA</t>
  </si>
  <si>
    <t>MILENA DE SOUZA SANTOS</t>
  </si>
  <si>
    <t>MOISES JESSE DE ASSIS SILVA</t>
  </si>
  <si>
    <t>NAJARA SILVA DOS SANTOS</t>
  </si>
  <si>
    <t>NICOLAE MUTAFCI FILHO</t>
  </si>
  <si>
    <t>NICOLE SILVA DOS SANTOS</t>
  </si>
  <si>
    <t>OLAVO LOPES CAVALCANTE DA SILVA</t>
  </si>
  <si>
    <t>PATRICIA SANTANA COSTA</t>
  </si>
  <si>
    <t>PAULO HENRIQUE FERRER DE CARVALHO</t>
  </si>
  <si>
    <t>PAULO HENRIQUE MESQUITA DA SILVA</t>
  </si>
  <si>
    <t>PAULO QUEIROZ ALBUQUERQUE JUNIOR</t>
  </si>
  <si>
    <t>PAULO ROBERTO OTOBONE PENTEADO</t>
  </si>
  <si>
    <t>PAULO RODRIGO DA SILVA DE NICOLA PERES</t>
  </si>
  <si>
    <t>PAULO VITOR DOS SANTOS</t>
  </si>
  <si>
    <t>PEDRO EMANUEL DA SILVA FIGUEREDO</t>
  </si>
  <si>
    <t>PEDRO HENRIQUE DE OLIVEIRA MENDES</t>
  </si>
  <si>
    <t>PEDRO PEREIRA DE SANTANA</t>
  </si>
  <si>
    <t>PETERSON SILVA GOMES DE ANDRADE</t>
  </si>
  <si>
    <t>PLINIO FERNANDO ANGEL DOS SANTOS CORAL</t>
  </si>
  <si>
    <t>PLINIO VITORIO MOREIRA DOS SANTOS</t>
  </si>
  <si>
    <t>PRISCILA BERGAMINI TSALDARIS</t>
  </si>
  <si>
    <t>PRISCILA MOREIRA DA SILVA</t>
  </si>
  <si>
    <t>RAFAEL AUGUSTO DA SILVA</t>
  </si>
  <si>
    <t>RAFAEL DA SILVA CRUZ</t>
  </si>
  <si>
    <t>RAFAEL FERREIRA SILVA</t>
  </si>
  <si>
    <t>RAFAEL GOMES NASCIMENTO</t>
  </si>
  <si>
    <t>RAUDNEY NEVES DA SILVA</t>
  </si>
  <si>
    <t>REGINALDO PEREIRA SANTOS</t>
  </si>
  <si>
    <t>REINALDO ALVES DOS SANTOS</t>
  </si>
  <si>
    <t>RENAN AUGUSTO RIBEIRO DOS SANTOS</t>
  </si>
  <si>
    <t>RENAN DOS REIS FEITOSA</t>
  </si>
  <si>
    <t>RENAN MARCELINO DE LIMA</t>
  </si>
  <si>
    <t>RENATO ALEXANDRE DIONISIO</t>
  </si>
  <si>
    <t>RENNER SOUZA BENICIO CARVALHO</t>
  </si>
  <si>
    <t>RENZO DANTAS FILHO</t>
  </si>
  <si>
    <t>RICARDO DO PRADO RIBEIRO DA SILVA SEVERINO</t>
  </si>
  <si>
    <t>RICARDO LIMA DE ARAUJO</t>
  </si>
  <si>
    <t>RISONIS PIRES ASSUNÇÃO</t>
  </si>
  <si>
    <t>ROBSON CARLOS MUNIZ BARBOSA</t>
  </si>
  <si>
    <t>ROBSON MARTINS</t>
  </si>
  <si>
    <t>RODRIGO MANOEL BARROS BEZERRA</t>
  </si>
  <si>
    <t>RODRIGO SANTOS DA SILVA ROSA</t>
  </si>
  <si>
    <t>RONALD DA SILVA MARQUES DOS SANTOS</t>
  </si>
  <si>
    <t>RONALDO DE OLIVEIRA</t>
  </si>
  <si>
    <t>ROSANGELA FERREIRA DE SOUSA MOURA</t>
  </si>
  <si>
    <t>ROSIMEIRE SOARES SANTOS DOS SANTOS</t>
  </si>
  <si>
    <t>SAMUEL DE OLIVEIRA LEITE</t>
  </si>
  <si>
    <t>SARAH CRISTINA DO NASCIMENTO</t>
  </si>
  <si>
    <t>SELMA FERREIRA DA CRUZ</t>
  </si>
  <si>
    <t>SERGIO LUIZ GOMES DE ANDRADE</t>
  </si>
  <si>
    <t>SHEILA APARECIDA ROCHA</t>
  </si>
  <si>
    <t>SILVANO GOMES DE ANDRADE</t>
  </si>
  <si>
    <t>SIMONE BORGES DA SILVA SALOMAO</t>
  </si>
  <si>
    <t>SKARLATY EVELYN VIEIRA DA SILVA</t>
  </si>
  <si>
    <t>SONALY PAULINO DOS SANTOS SILVA</t>
  </si>
  <si>
    <t>STELLA GUIMARAES MENDES</t>
  </si>
  <si>
    <t>STEPHANIE JULIANE BRITO SAKAI DE OLIVEIRA</t>
  </si>
  <si>
    <t>TAIZE CARDOSO RIBEIRO REIS</t>
  </si>
  <si>
    <t>TETSUO NOYORI</t>
  </si>
  <si>
    <t>THAINA DA GAMA DANTAS</t>
  </si>
  <si>
    <t>THIAGO DOS SANTOS MARTINS</t>
  </si>
  <si>
    <t>THIAGO LOPES DA SILVA</t>
  </si>
  <si>
    <t>TIAGO ALVES SOARES</t>
  </si>
  <si>
    <t>TIAGO DA CUNHA DE MORAES</t>
  </si>
  <si>
    <t>TIAGO RODRIGO AKIRA VASCONCELOS ABE</t>
  </si>
  <si>
    <t>TONI MICHEL DE SOUZA</t>
  </si>
  <si>
    <t>VAGNER SOARES DE SIQUEIRA</t>
  </si>
  <si>
    <t>VALMIR GOMES SILVEIRA</t>
  </si>
  <si>
    <t>VANESSA MARIANO DE OLIVEIRA</t>
  </si>
  <si>
    <t>VANUSA COSME DA SILVA</t>
  </si>
  <si>
    <t>VERONICA SILVA DE OLIVEIRA</t>
  </si>
  <si>
    <t>VERONICA TALITA GONZAGA VIEIRA</t>
  </si>
  <si>
    <t>VICTOR NOVAIS PEREIRA</t>
  </si>
  <si>
    <t>VINICIOS RAFAEL PACHECO FONSECA</t>
  </si>
  <si>
    <t>VINICIUS GONCALVES CAMPOS</t>
  </si>
  <si>
    <t>VINICIUS TELES COELHO</t>
  </si>
  <si>
    <t>VITOR HUGO OLIVEIRA DELFIOL</t>
  </si>
  <si>
    <t>VITOR LUCENA DO PRADO</t>
  </si>
  <si>
    <t>VIVIANE FERREIRA DA SILVA DOS SANTOS</t>
  </si>
  <si>
    <t>WANDERLEY JOSE DA SILVA NOGUERA</t>
  </si>
  <si>
    <t>WASHINGTON VIEIRA CORREA</t>
  </si>
  <si>
    <t>WELLINGTON RODRIGUES DE ALMEIDA</t>
  </si>
  <si>
    <t>WESLEY JOSE DOS SANTOS</t>
  </si>
  <si>
    <t>WESLEY SILVA DE JESUS</t>
  </si>
  <si>
    <t>WILBER DE LIMA SANTANA</t>
  </si>
  <si>
    <t>WILLIAM PEREIRA DINIZ</t>
  </si>
  <si>
    <t>WILLIAN VIEIRA DE BRITO ARAUJO</t>
  </si>
  <si>
    <t>YASMIN DE ALMEIDA NUNES</t>
  </si>
  <si>
    <t>29/12/1967</t>
  </si>
  <si>
    <t>04/06/2004</t>
  </si>
  <si>
    <t>09/03/1999</t>
  </si>
  <si>
    <t>16/08/1990</t>
  </si>
  <si>
    <t>15/03/2002</t>
  </si>
  <si>
    <t>29/01/1990</t>
  </si>
  <si>
    <t>27/04/2004</t>
  </si>
  <si>
    <t>30/01/1995</t>
  </si>
  <si>
    <t>07/10/2001</t>
  </si>
  <si>
    <t>27/04/1991</t>
  </si>
  <si>
    <t>03/11/2002</t>
  </si>
  <si>
    <t>02/04/1986</t>
  </si>
  <si>
    <t>16/11/1974</t>
  </si>
  <si>
    <t>20/02/1981</t>
  </si>
  <si>
    <t>28/10/2002</t>
  </si>
  <si>
    <t>20/12/1993</t>
  </si>
  <si>
    <t>19/03/1970</t>
  </si>
  <si>
    <t>31/03/2004</t>
  </si>
  <si>
    <t>16/08/2001</t>
  </si>
  <si>
    <t>25/06/1998</t>
  </si>
  <si>
    <t>19/01/1989</t>
  </si>
  <si>
    <t>15/04/1979</t>
  </si>
  <si>
    <t>17/03/1985</t>
  </si>
  <si>
    <t>10/11/2000</t>
  </si>
  <si>
    <t>25/11/1983</t>
  </si>
  <si>
    <t>29/10/1966</t>
  </si>
  <si>
    <t>17/04/1988</t>
  </si>
  <si>
    <t>07/10/1988</t>
  </si>
  <si>
    <t>27/10/1974</t>
  </si>
  <si>
    <t>27/08/1993</t>
  </si>
  <si>
    <t>24/01/1980</t>
  </si>
  <si>
    <t>24/02/1977</t>
  </si>
  <si>
    <t>29/06/2002</t>
  </si>
  <si>
    <t>06/10/2000</t>
  </si>
  <si>
    <t>21/02/1983</t>
  </si>
  <si>
    <t>05/08/1983</t>
  </si>
  <si>
    <t>29/05/2002</t>
  </si>
  <si>
    <t>30/10/1981</t>
  </si>
  <si>
    <t>27/02/2001</t>
  </si>
  <si>
    <t>30/10/1993</t>
  </si>
  <si>
    <t>23/02/1972</t>
  </si>
  <si>
    <t>27/05/2002</t>
  </si>
  <si>
    <t>22/06/2000</t>
  </si>
  <si>
    <t>18/07/1984</t>
  </si>
  <si>
    <t>30/11/1994</t>
  </si>
  <si>
    <t>06/12/1997</t>
  </si>
  <si>
    <t>17/10/1989</t>
  </si>
  <si>
    <t>02/05/1990</t>
  </si>
  <si>
    <t>08/02/1991</t>
  </si>
  <si>
    <t>04/06/1961</t>
  </si>
  <si>
    <t>07/05/1996</t>
  </si>
  <si>
    <t>18/09/1987</t>
  </si>
  <si>
    <t>02/01/2005</t>
  </si>
  <si>
    <t>04/03/1993</t>
  </si>
  <si>
    <t>11/04/1991</t>
  </si>
  <si>
    <t>05/04/1982</t>
  </si>
  <si>
    <t>04/07/1994</t>
  </si>
  <si>
    <t>05/04/2005</t>
  </si>
  <si>
    <t>02/09/1974</t>
  </si>
  <si>
    <t>08/08/1979</t>
  </si>
  <si>
    <t>15/11/1981</t>
  </si>
  <si>
    <t>11/02/1983</t>
  </si>
  <si>
    <t>17/07/1992</t>
  </si>
  <si>
    <t>01/09/1977</t>
  </si>
  <si>
    <t>19/02/2003</t>
  </si>
  <si>
    <t>13/04/1993</t>
  </si>
  <si>
    <t>26/09/1984</t>
  </si>
  <si>
    <t>27/03/1976</t>
  </si>
  <si>
    <t>01/11/1988</t>
  </si>
  <si>
    <t>07/10/1971</t>
  </si>
  <si>
    <t>12/07/1981</t>
  </si>
  <si>
    <t>18/11/1977</t>
  </si>
  <si>
    <t>21/01/1974</t>
  </si>
  <si>
    <t>21/05/1998</t>
  </si>
  <si>
    <t>05/04/1980</t>
  </si>
  <si>
    <t>02/05/1992</t>
  </si>
  <si>
    <t>13/05/2001</t>
  </si>
  <si>
    <t>16/05/1989</t>
  </si>
  <si>
    <t>14/07/1990</t>
  </si>
  <si>
    <t>29/09/1993</t>
  </si>
  <si>
    <t>03/11/2000</t>
  </si>
  <si>
    <t>04/02/1974</t>
  </si>
  <si>
    <t>09/08/2002</t>
  </si>
  <si>
    <t>10/09/1984</t>
  </si>
  <si>
    <t>16/12/1982</t>
  </si>
  <si>
    <t>29/10/1982</t>
  </si>
  <si>
    <t>26/06/1984</t>
  </si>
  <si>
    <t>15/03/1983</t>
  </si>
  <si>
    <t>24/09/1994</t>
  </si>
  <si>
    <t>26/07/1997</t>
  </si>
  <si>
    <t>08/05/1991</t>
  </si>
  <si>
    <t>19/05/1992</t>
  </si>
  <si>
    <t>21/05/1996</t>
  </si>
  <si>
    <t>25/08/2002</t>
  </si>
  <si>
    <t>01/06/1992</t>
  </si>
  <si>
    <t>06/01/1980</t>
  </si>
  <si>
    <t>22/03/1990</t>
  </si>
  <si>
    <t>25/06/2004</t>
  </si>
  <si>
    <t>01/10/1990</t>
  </si>
  <si>
    <t>31/12/1997</t>
  </si>
  <si>
    <t>15/02/2001</t>
  </si>
  <si>
    <t>12/11/1974</t>
  </si>
  <si>
    <t>02/04/1988</t>
  </si>
  <si>
    <t>27/06/2000</t>
  </si>
  <si>
    <t>14/02/1993</t>
  </si>
  <si>
    <t>28/06/1994</t>
  </si>
  <si>
    <t>06/05/1983</t>
  </si>
  <si>
    <t>24/06/2003</t>
  </si>
  <si>
    <t>28/10/1997</t>
  </si>
  <si>
    <t>07/01/1991</t>
  </si>
  <si>
    <t>11/03/1993</t>
  </si>
  <si>
    <t>11/03/1991</t>
  </si>
  <si>
    <t>09/08/1992</t>
  </si>
  <si>
    <t>08/06/2001</t>
  </si>
  <si>
    <t>18/09/1999</t>
  </si>
  <si>
    <t>14/06/2003</t>
  </si>
  <si>
    <t>09/02/1990</t>
  </si>
  <si>
    <t>27/05/1980</t>
  </si>
  <si>
    <t>30/11/2001</t>
  </si>
  <si>
    <t>03/03/1970</t>
  </si>
  <si>
    <t>01/10/2000</t>
  </si>
  <si>
    <t>07/10/1979</t>
  </si>
  <si>
    <t>26/06/1989</t>
  </si>
  <si>
    <t>13/03/1971</t>
  </si>
  <si>
    <t>23/11/1998</t>
  </si>
  <si>
    <t>16/02/1988</t>
  </si>
  <si>
    <t>16/06/1972</t>
  </si>
  <si>
    <t>03/04/1981</t>
  </si>
  <si>
    <t>25/04/1996</t>
  </si>
  <si>
    <t>26/08/2004</t>
  </si>
  <si>
    <t>10/11/1987</t>
  </si>
  <si>
    <t>28/03/1995</t>
  </si>
  <si>
    <t>21/12/1994</t>
  </si>
  <si>
    <t>15/08/2000</t>
  </si>
  <si>
    <t>30/06/1978</t>
  </si>
  <si>
    <t>08/03/2001</t>
  </si>
  <si>
    <t>08/12/2001</t>
  </si>
  <si>
    <t>26/11/2001</t>
  </si>
  <si>
    <t>06/08/1996</t>
  </si>
  <si>
    <t>22/04/1997</t>
  </si>
  <si>
    <t>31/03/1998</t>
  </si>
  <si>
    <t>28/03/1993</t>
  </si>
  <si>
    <t>06/10/1975</t>
  </si>
  <si>
    <t>20/04/1993</t>
  </si>
  <si>
    <t>16/02/1992</t>
  </si>
  <si>
    <t>27/10/1997</t>
  </si>
  <si>
    <t>11/02/2000</t>
  </si>
  <si>
    <t>03/06/1994</t>
  </si>
  <si>
    <t>06/02/1981</t>
  </si>
  <si>
    <t>20/09/1996</t>
  </si>
  <si>
    <t>11/11/1978</t>
  </si>
  <si>
    <t>26/08/1985</t>
  </si>
  <si>
    <t>22/04/1979</t>
  </si>
  <si>
    <t>02/07/1996</t>
  </si>
  <si>
    <t>12/06/1986</t>
  </si>
  <si>
    <t>02/01/1986</t>
  </si>
  <si>
    <t>05/12/1978</t>
  </si>
  <si>
    <t>20/11/1976</t>
  </si>
  <si>
    <t>10/04/1980</t>
  </si>
  <si>
    <t>13/08/1972</t>
  </si>
  <si>
    <t>08/02/1981</t>
  </si>
  <si>
    <t>09/10/1974</t>
  </si>
  <si>
    <t>11/06/1979</t>
  </si>
  <si>
    <t>05/02/1982</t>
  </si>
  <si>
    <t>25/05/1992</t>
  </si>
  <si>
    <t>19/02/1988</t>
  </si>
  <si>
    <t>09/06/2000</t>
  </si>
  <si>
    <t>18/12/1998</t>
  </si>
  <si>
    <t>14/01/2002</t>
  </si>
  <si>
    <t>11/01/1965</t>
  </si>
  <si>
    <t>15/03/1976</t>
  </si>
  <si>
    <t>21/03/1999</t>
  </si>
  <si>
    <t>03/09/1979</t>
  </si>
  <si>
    <t>12/03/1996</t>
  </si>
  <si>
    <t>05/03/2001</t>
  </si>
  <si>
    <t>17/12/1984</t>
  </si>
  <si>
    <t>14/10/1977</t>
  </si>
  <si>
    <t>24/02/1998</t>
  </si>
  <si>
    <t>03/05/1999</t>
  </si>
  <si>
    <t>05/10/1992</t>
  </si>
  <si>
    <t>27/02/1968</t>
  </si>
  <si>
    <t>26/08/2003</t>
  </si>
  <si>
    <t>24/01/1998</t>
  </si>
  <si>
    <t>15/03/2005</t>
  </si>
  <si>
    <t>18/11/1994</t>
  </si>
  <si>
    <t>16/09/1978</t>
  </si>
  <si>
    <t>07/07/1983</t>
  </si>
  <si>
    <t>02/02/1987</t>
  </si>
  <si>
    <t>18/04/2002</t>
  </si>
  <si>
    <t>03/12/2004</t>
  </si>
  <si>
    <t>01/04/2002</t>
  </si>
  <si>
    <t>14/03/2001</t>
  </si>
  <si>
    <t>05/10/1991</t>
  </si>
  <si>
    <t>14/06/1988</t>
  </si>
  <si>
    <t>21/07/1983</t>
  </si>
  <si>
    <t>09/01/1988</t>
  </si>
  <si>
    <t>20/02/1989</t>
  </si>
  <si>
    <t>02/08/1984</t>
  </si>
  <si>
    <t>10/10/1992</t>
  </si>
  <si>
    <t>30/07/1982</t>
  </si>
  <si>
    <t>11/07/1987</t>
  </si>
  <si>
    <t>04/02/1989</t>
  </si>
  <si>
    <t>29/08/1981</t>
  </si>
  <si>
    <t>11/06/2000</t>
  </si>
  <si>
    <t>27/02/1994</t>
  </si>
  <si>
    <t>18/12/1996</t>
  </si>
  <si>
    <t>04/09/1985</t>
  </si>
  <si>
    <t>08/02/1996</t>
  </si>
  <si>
    <t>01/06/1995</t>
  </si>
  <si>
    <t>05/09/2002</t>
  </si>
  <si>
    <t>14/09/1989</t>
  </si>
  <si>
    <t>28/06/1982</t>
  </si>
  <si>
    <t>28/11/2000</t>
  </si>
  <si>
    <t>29/09/1973</t>
  </si>
  <si>
    <t>31/12/1993</t>
  </si>
  <si>
    <t>26/11/1985</t>
  </si>
  <si>
    <t>28/07/2002</t>
  </si>
  <si>
    <t>24/04/1975</t>
  </si>
  <si>
    <t>29/09/1980</t>
  </si>
  <si>
    <t>30/10/1990</t>
  </si>
  <si>
    <t>04/07/1998</t>
  </si>
  <si>
    <t>09/12/1985</t>
  </si>
  <si>
    <t>11/06/1972</t>
  </si>
  <si>
    <t>03/05/1973</t>
  </si>
  <si>
    <t>15/09/1988</t>
  </si>
  <si>
    <t>08/12/1978</t>
  </si>
  <si>
    <t>22/09/1984</t>
  </si>
  <si>
    <t>26/05/1994</t>
  </si>
  <si>
    <t>21/03/1989</t>
  </si>
  <si>
    <t>20/04/2005</t>
  </si>
  <si>
    <t>04/01/2000</t>
  </si>
  <si>
    <t>04/06/1992</t>
  </si>
  <si>
    <t>16/11/1952</t>
  </si>
  <si>
    <t>29/07/1999</t>
  </si>
  <si>
    <t>30/08/1999</t>
  </si>
  <si>
    <t>19/02/1996</t>
  </si>
  <si>
    <t>24/06/1988</t>
  </si>
  <si>
    <t>17/03/1987</t>
  </si>
  <si>
    <t>06/05/2003</t>
  </si>
  <si>
    <t>28/12/1998</t>
  </si>
  <si>
    <t>23/01/1976</t>
  </si>
  <si>
    <t>28/10/1980</t>
  </si>
  <si>
    <t>03/04/1971</t>
  </si>
  <si>
    <t>30/10/2000</t>
  </si>
  <si>
    <t>29/04/1986</t>
  </si>
  <si>
    <t>26/02/2003</t>
  </si>
  <si>
    <t>30/10/2003</t>
  </si>
  <si>
    <t>27/01/2000</t>
  </si>
  <si>
    <t>09/12/2000</t>
  </si>
  <si>
    <t>16/08/1988</t>
  </si>
  <si>
    <t>19/10/1994</t>
  </si>
  <si>
    <t>16/03/1988</t>
  </si>
  <si>
    <t>22/09/1980</t>
  </si>
  <si>
    <t>13/03/1993</t>
  </si>
  <si>
    <t>19/01/1999</t>
  </si>
  <si>
    <t>23/12/1998</t>
  </si>
  <si>
    <t>02/12/1993</t>
  </si>
  <si>
    <t>30/04/1994</t>
  </si>
  <si>
    <t>23/10/1995</t>
  </si>
  <si>
    <t>18/01/1988</t>
  </si>
  <si>
    <t>14/10/1999</t>
  </si>
  <si>
    <t>08/05/2023</t>
  </si>
  <si>
    <t>13/11/2023</t>
  </si>
  <si>
    <t>11/12/2023</t>
  </si>
  <si>
    <t>15/01/2024</t>
  </si>
  <si>
    <t>16/02/2023</t>
  </si>
  <si>
    <t>22/02/2024</t>
  </si>
  <si>
    <t>27/02/2024</t>
  </si>
  <si>
    <t>11/12/2018</t>
  </si>
  <si>
    <t>21/02/2024</t>
  </si>
  <si>
    <t>08/03/2022</t>
  </si>
  <si>
    <t>27/11/2023</t>
  </si>
  <si>
    <t>23/01/2024</t>
  </si>
  <si>
    <t>13/07/2022</t>
  </si>
  <si>
    <t>14/08/2023</t>
  </si>
  <si>
    <t>13/03/2024</t>
  </si>
  <si>
    <t>20/02/2024</t>
  </si>
  <si>
    <t>01/02/2021</t>
  </si>
  <si>
    <t>21/08/2020</t>
  </si>
  <si>
    <t>14/02/2024</t>
  </si>
  <si>
    <t>08/07/2019</t>
  </si>
  <si>
    <t>01/08/2011</t>
  </si>
  <si>
    <t>16/11/2020</t>
  </si>
  <si>
    <t>01/03/2023</t>
  </si>
  <si>
    <t>05/05/2023</t>
  </si>
  <si>
    <t>23/10/2023</t>
  </si>
  <si>
    <t>17/03/2022</t>
  </si>
  <si>
    <t>02/10/2023</t>
  </si>
  <si>
    <t>19/02/2021</t>
  </si>
  <si>
    <t>16/09/2020</t>
  </si>
  <si>
    <t>26/06/2023</t>
  </si>
  <si>
    <t>25/10/2021</t>
  </si>
  <si>
    <t>12/01/2021</t>
  </si>
  <si>
    <t>26/03/2024</t>
  </si>
  <si>
    <t>26/04/2019</t>
  </si>
  <si>
    <t>14/01/2021</t>
  </si>
  <si>
    <t>15/10/2021</t>
  </si>
  <si>
    <t>26/09/2023</t>
  </si>
  <si>
    <t>16/01/2024</t>
  </si>
  <si>
    <t>15/03/2024</t>
  </si>
  <si>
    <t>10/08/2022</t>
  </si>
  <si>
    <t>17/01/2018</t>
  </si>
  <si>
    <t>24/01/2022</t>
  </si>
  <si>
    <t>12/09/2023</t>
  </si>
  <si>
    <t>26/07/2023</t>
  </si>
  <si>
    <t>11/10/2023</t>
  </si>
  <si>
    <t>04/03/2022</t>
  </si>
  <si>
    <t>28/08/2023</t>
  </si>
  <si>
    <t>27/08/2018</t>
  </si>
  <si>
    <t>06/03/2023</t>
  </si>
  <si>
    <t>13/02/2023</t>
  </si>
  <si>
    <t>19/08/2021</t>
  </si>
  <si>
    <t>19/03/2024</t>
  </si>
  <si>
    <t>17/06/2020</t>
  </si>
  <si>
    <t>21/08/2023</t>
  </si>
  <si>
    <t>15/02/2023</t>
  </si>
  <si>
    <t>29/01/2019</t>
  </si>
  <si>
    <t>12/04/2022</t>
  </si>
  <si>
    <t>01/10/2014</t>
  </si>
  <si>
    <t>05/09/2023</t>
  </si>
  <si>
    <t>10/08/2020</t>
  </si>
  <si>
    <t>20/07/2023</t>
  </si>
  <si>
    <t>02/05/2008</t>
  </si>
  <si>
    <t>12/01/2023</t>
  </si>
  <si>
    <t>18/12/2023</t>
  </si>
  <si>
    <t>08/11/2021</t>
  </si>
  <si>
    <t>11/11/2016</t>
  </si>
  <si>
    <t>20/09/2023</t>
  </si>
  <si>
    <t>23/02/2024</t>
  </si>
  <si>
    <t>25/01/2024</t>
  </si>
  <si>
    <t>18/03/2024</t>
  </si>
  <si>
    <t>13/10/2020</t>
  </si>
  <si>
    <t>12/03/2024</t>
  </si>
  <si>
    <t>24/11/2021</t>
  </si>
  <si>
    <t>08/09/2022</t>
  </si>
  <si>
    <t>14/11/2023</t>
  </si>
  <si>
    <t>01/08/2022</t>
  </si>
  <si>
    <t>24/07/2019</t>
  </si>
  <si>
    <t>09/09/2013</t>
  </si>
  <si>
    <t>12/09/2022</t>
  </si>
  <si>
    <t>22/11/2023</t>
  </si>
  <si>
    <t>16/10/2023</t>
  </si>
  <si>
    <t>22/01/2024</t>
  </si>
  <si>
    <t>27/10/2020</t>
  </si>
  <si>
    <t>09/08/2023</t>
  </si>
  <si>
    <t>01/02/2019</t>
  </si>
  <si>
    <t>10/11/2022</t>
  </si>
  <si>
    <t>07/08/2023</t>
  </si>
  <si>
    <t>10/10/2022</t>
  </si>
  <si>
    <t>30/10/2023</t>
  </si>
  <si>
    <t>04/08/2022</t>
  </si>
  <si>
    <t>08/02/2022</t>
  </si>
  <si>
    <t>08/04/2021</t>
  </si>
  <si>
    <t>04/10/2021</t>
  </si>
  <si>
    <t>27/02/2023</t>
  </si>
  <si>
    <t>05/02/2024</t>
  </si>
  <si>
    <t>01/11/2007</t>
  </si>
  <si>
    <t>01/09/2021</t>
  </si>
  <si>
    <t>06/01/2014</t>
  </si>
  <si>
    <t>21/06/2023</t>
  </si>
  <si>
    <t>19/09/2022</t>
  </si>
  <si>
    <t>10/09/2021</t>
  </si>
  <si>
    <t>19/10/2021</t>
  </si>
  <si>
    <t>04/01/2016</t>
  </si>
  <si>
    <t>06/02/2019</t>
  </si>
  <si>
    <t>06/05/2019</t>
  </si>
  <si>
    <t>29/10/2020</t>
  </si>
  <si>
    <t>24/01/2019</t>
  </si>
  <si>
    <t>18/02/2022</t>
  </si>
  <si>
    <t>11/09/2023</t>
  </si>
  <si>
    <t>07/02/2024</t>
  </si>
  <si>
    <t>10/08/2023</t>
  </si>
  <si>
    <t>28/05/2021</t>
  </si>
  <si>
    <t>07/10/2019</t>
  </si>
  <si>
    <t>22/06/2018</t>
  </si>
  <si>
    <t>15/06/2021</t>
  </si>
  <si>
    <t>25/10/2023</t>
  </si>
  <si>
    <t>02/03/2021</t>
  </si>
  <si>
    <t>14/09/2023</t>
  </si>
  <si>
    <t>04/09/2023</t>
  </si>
  <si>
    <t>23/02/2023</t>
  </si>
  <si>
    <t>01/06/2022</t>
  </si>
  <si>
    <t>10/08/2017</t>
  </si>
  <si>
    <t>29/02/2024</t>
  </si>
  <si>
    <t>23/06/2021</t>
  </si>
  <si>
    <t>06/08/2021</t>
  </si>
  <si>
    <t>29/11/2021</t>
  </si>
  <si>
    <t>01/03/2011</t>
  </si>
  <si>
    <t>26/01/2017</t>
  </si>
  <si>
    <t>05/01/2016</t>
  </si>
  <si>
    <t>17/10/2022</t>
  </si>
  <si>
    <t>01/08/2023</t>
  </si>
  <si>
    <t>03/08/2023</t>
  </si>
  <si>
    <t>19/09/2023</t>
  </si>
  <si>
    <t>13/03/2023</t>
  </si>
  <si>
    <t>28/10/2019</t>
  </si>
  <si>
    <t>11/10/2022</t>
  </si>
  <si>
    <t>24/10/2023</t>
  </si>
  <si>
    <t>02/05/2023</t>
  </si>
  <si>
    <t>03/05/2022</t>
  </si>
  <si>
    <t>31/07/2023</t>
  </si>
  <si>
    <t>01/07/2011</t>
  </si>
  <si>
    <t>28/02/2020</t>
  </si>
  <si>
    <t>01/10/2019</t>
  </si>
  <si>
    <t>25/09/2020</t>
  </si>
  <si>
    <t>08/12/2021</t>
  </si>
  <si>
    <t>01/11/2010</t>
  </si>
  <si>
    <t>17/10/2023</t>
  </si>
  <si>
    <t>14/01/2019</t>
  </si>
  <si>
    <t>28/09/2020</t>
  </si>
  <si>
    <t>25/02/2021</t>
  </si>
  <si>
    <t>22/09/2023</t>
  </si>
  <si>
    <t>08/08/2023</t>
  </si>
  <si>
    <t>16/03/2023</t>
  </si>
  <si>
    <t>25/09/2023</t>
  </si>
  <si>
    <t>23/10/2018</t>
  </si>
  <si>
    <t>CONFERENTE JUNIOR</t>
  </si>
  <si>
    <t>AJUDANTE DE OPERAÇÃO</t>
  </si>
  <si>
    <t>AUXILIAR DE PRODUÇÃO</t>
  </si>
  <si>
    <t>ASSISTENTE ADMINISTRATIVO</t>
  </si>
  <si>
    <t>ANALISTA DE ATENDIMENTO</t>
  </si>
  <si>
    <t>ANALISTA DE TRANSPORTES PLENO</t>
  </si>
  <si>
    <t>ANALISTA DE QUALIDADE</t>
  </si>
  <si>
    <t>ANALISTA DE LOGISTICA</t>
  </si>
  <si>
    <t>AUXILIAR DE ESCRITORIO</t>
  </si>
  <si>
    <t>MOTORISTA</t>
  </si>
  <si>
    <t>AUXILIAR OPERACIONAL</t>
  </si>
  <si>
    <t>MOTORISTA CARRETEIRO</t>
  </si>
  <si>
    <t>GERENTE DE OPERACOES</t>
  </si>
  <si>
    <t>OPERADOR DE EMPILHADEIRA</t>
  </si>
  <si>
    <t>LIDER OPERACIONAL</t>
  </si>
  <si>
    <t>AUXILIAR DE LIMPEZA</t>
  </si>
  <si>
    <t>AUXILIAR DE RH I</t>
  </si>
  <si>
    <t>SUP LOG PLENO</t>
  </si>
  <si>
    <t xml:space="preserve">CONFERENTE JUNIOR </t>
  </si>
  <si>
    <t>CONFERENTE PLENO</t>
  </si>
  <si>
    <t>SUP LOG PLENO II</t>
  </si>
  <si>
    <t>ANALISTA LOG JR</t>
  </si>
  <si>
    <t>ANAL LOGIST PLENO I</t>
  </si>
  <si>
    <t>ASS LOGISTICA JR</t>
  </si>
  <si>
    <t>RECEPCIONISTA</t>
  </si>
  <si>
    <t>SUP LOGIST PLENO</t>
  </si>
  <si>
    <t>CONFERENTE SENIOR</t>
  </si>
  <si>
    <t>GER GERAL OPERACOES</t>
  </si>
  <si>
    <t>SUPERVISOR DE INVENTARIO</t>
  </si>
  <si>
    <t>LIDER LIMPEZA</t>
  </si>
  <si>
    <t xml:space="preserve">AJUDANTE OPERACIONAL </t>
  </si>
  <si>
    <t>AUXILIAR DE PRODUÇAO</t>
  </si>
  <si>
    <t>AJUDANTE DE MOTORISTA</t>
  </si>
  <si>
    <t>TEC MANUTENCAO</t>
  </si>
  <si>
    <t>COORDENADOR DE TRANSPORTES JR</t>
  </si>
  <si>
    <t>AUXILIAR DE PRODUCAO</t>
  </si>
  <si>
    <t>ASS TRANSPORTE JR</t>
  </si>
  <si>
    <t>ANALISTA ADMINISTRATIVO SENIOR</t>
  </si>
  <si>
    <t>ANALISTA DE RH - SENIOR</t>
  </si>
  <si>
    <t>ANALISTA ADMINISTRATIVO</t>
  </si>
  <si>
    <t>ASSISTENTE FINANCEIRO</t>
  </si>
  <si>
    <t>MEC. VEÍCULOS AUTOM.(MOLAS)</t>
  </si>
  <si>
    <t>ANALISTA DE TRANSPORTES JR</t>
  </si>
  <si>
    <t>SUPERVISOR DE TRANSPORTE</t>
  </si>
  <si>
    <t>ASSISTENTE DE LOGISTICA SENIOR</t>
  </si>
  <si>
    <t>SUPERVISOR DE QUALIDADE</t>
  </si>
  <si>
    <t>GERENTE JURIDICO FINANCEIRO</t>
  </si>
  <si>
    <t>ANALISTA DE LOGISTICA SR</t>
  </si>
  <si>
    <t>ANALISTA FINANCEIRO</t>
  </si>
  <si>
    <t>AUX DE CONTROLE DE QUALIDADE</t>
  </si>
  <si>
    <t>AUXILIAR DE RH</t>
  </si>
  <si>
    <t>AJUDANTE GERAL</t>
  </si>
  <si>
    <t>ENCARREGADO GERAL</t>
  </si>
  <si>
    <t>SUPERVISOR DE TRANSP NIVEL I</t>
  </si>
  <si>
    <t>ASSISTENTE LOGISTICA SENIOR</t>
  </si>
  <si>
    <t>OPERACIONAL</t>
  </si>
  <si>
    <t>CO- PACHING</t>
  </si>
  <si>
    <t>RECEBIMENTO</t>
  </si>
  <si>
    <t>ECOMERCE</t>
  </si>
  <si>
    <t>DENGO</t>
  </si>
  <si>
    <t>E-COMMERCE</t>
  </si>
  <si>
    <t>TRANSPORTE</t>
  </si>
  <si>
    <t>DKS</t>
  </si>
  <si>
    <t>QUALIDADE</t>
  </si>
  <si>
    <t>CROSS</t>
  </si>
  <si>
    <t>LINDT</t>
  </si>
  <si>
    <t xml:space="preserve">HERSHEYS/HARALD/MARS </t>
  </si>
  <si>
    <t>GERAL</t>
  </si>
  <si>
    <t>ASSEIO</t>
  </si>
  <si>
    <t>RH</t>
  </si>
  <si>
    <t>CRM</t>
  </si>
  <si>
    <t>DIVERSOS</t>
  </si>
  <si>
    <t>RECEPÇÃO</t>
  </si>
  <si>
    <t>FINANCEIRO</t>
  </si>
  <si>
    <t>GALPÃO 2</t>
  </si>
  <si>
    <t>LINDT ESTOQUE</t>
  </si>
  <si>
    <t>LINDT-CROS</t>
  </si>
  <si>
    <t>GALPÃO 1</t>
  </si>
  <si>
    <t>NOTAS</t>
  </si>
  <si>
    <t xml:space="preserve">ETIQUETAGEM </t>
  </si>
  <si>
    <t>ADM</t>
  </si>
  <si>
    <t>RASCAL</t>
  </si>
  <si>
    <t>DEVOLUÇÃO / CROSS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</si>
</sst>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rgb="FFFFFF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22B35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>
      <alignment vertical="top"/>
      <protection locked="0"/>
    </xf>
    <xf numFmtId="0" fontId="9" fillId="0" borderId="0">
      <alignment vertical="top"/>
      <protection locked="0"/>
    </xf>
  </cellStyleXfs>
  <cellXfs count="76">
    <xf numFmtId="0" fontId="0" fillId="0" borderId="0" xfId="0"/>
    <xf numFmtId="0" fontId="0" fillId="0" borderId="0" xfId="0" applyAlignment="1">
      <alignment vertical="center"/>
    </xf>
    <xf numFmtId="44" fontId="0" fillId="0" borderId="0" xfId="1" applyFont="1"/>
    <xf numFmtId="44" fontId="3" fillId="0" borderId="0" xfId="1" applyFont="1"/>
    <xf numFmtId="1" fontId="3" fillId="0" borderId="0" xfId="0" applyNumberFormat="1" applyFont="1"/>
    <xf numFmtId="0" fontId="3" fillId="0" borderId="0" xfId="0" applyFont="1"/>
    <xf numFmtId="0" fontId="4" fillId="2" borderId="0" xfId="0" applyFont="1" applyFill="1"/>
    <xf numFmtId="0" fontId="0" fillId="2" borderId="0" xfId="0" applyFill="1"/>
    <xf numFmtId="0" fontId="5" fillId="0" borderId="0" xfId="0" applyFont="1" applyAlignment="1">
      <alignment vertical="center"/>
    </xf>
    <xf numFmtId="0" fontId="0" fillId="0" borderId="1" xfId="0" applyBorder="1"/>
    <xf numFmtId="14" fontId="0" fillId="0" borderId="1" xfId="0" applyNumberFormat="1" applyBorder="1"/>
    <xf numFmtId="0" fontId="0" fillId="3" borderId="1" xfId="0" applyFill="1" applyBorder="1"/>
    <xf numFmtId="0" fontId="0" fillId="4" borderId="1" xfId="0" applyFill="1" applyBorder="1"/>
    <xf numFmtId="44" fontId="0" fillId="0" borderId="1" xfId="1" applyFont="1" applyBorder="1"/>
    <xf numFmtId="164" fontId="0" fillId="0" borderId="1" xfId="0" applyNumberFormat="1" applyBorder="1"/>
    <xf numFmtId="0" fontId="0" fillId="5" borderId="1" xfId="0" applyFill="1" applyBorder="1"/>
    <xf numFmtId="0" fontId="0" fillId="0" borderId="1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165" fontId="0" fillId="0" borderId="1" xfId="3" applyNumberFormat="1" applyFont="1" applyBorder="1"/>
    <xf numFmtId="165" fontId="0" fillId="0" borderId="0" xfId="0" applyNumberFormat="1"/>
    <xf numFmtId="43" fontId="0" fillId="0" borderId="0" xfId="3" applyFont="1"/>
    <xf numFmtId="44" fontId="0" fillId="0" borderId="0" xfId="0" applyNumberFormat="1"/>
    <xf numFmtId="0" fontId="0" fillId="6" borderId="2" xfId="0" applyFill="1" applyBorder="1"/>
    <xf numFmtId="0" fontId="0" fillId="0" borderId="1" xfId="3" applyNumberFormat="1" applyFont="1" applyBorder="1"/>
    <xf numFmtId="164" fontId="0" fillId="6" borderId="1" xfId="0" applyNumberFormat="1" applyFill="1" applyBorder="1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" fontId="3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0" fillId="8" borderId="0" xfId="0" applyFill="1"/>
    <xf numFmtId="0" fontId="2" fillId="8" borderId="0" xfId="0" applyFont="1" applyFill="1"/>
    <xf numFmtId="166" fontId="0" fillId="0" borderId="0" xfId="2" applyNumberFormat="1" applyFont="1"/>
    <xf numFmtId="166" fontId="6" fillId="0" borderId="1" xfId="2" applyNumberFormat="1" applyFont="1" applyBorder="1"/>
    <xf numFmtId="0" fontId="6" fillId="0" borderId="1" xfId="0" applyFont="1" applyBorder="1"/>
    <xf numFmtId="0" fontId="4" fillId="9" borderId="0" xfId="0" applyFont="1" applyFill="1"/>
    <xf numFmtId="0" fontId="0" fillId="9" borderId="0" xfId="0" applyFill="1"/>
    <xf numFmtId="0" fontId="7" fillId="2" borderId="0" xfId="0" applyFont="1" applyFill="1"/>
    <xf numFmtId="0" fontId="7" fillId="0" borderId="0" xfId="0" applyFont="1"/>
    <xf numFmtId="0" fontId="7" fillId="7" borderId="0" xfId="0" applyFont="1" applyFill="1"/>
    <xf numFmtId="1" fontId="0" fillId="0" borderId="0" xfId="0" applyNumberFormat="1"/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top"/>
    </xf>
    <xf numFmtId="0" fontId="9" fillId="0" borderId="1" xfId="4" applyBorder="1" applyAlignment="1" applyProtection="1">
      <alignment horizontal="left" vertical="top"/>
    </xf>
    <xf numFmtId="0" fontId="8" fillId="0" borderId="1" xfId="0" applyFont="1" applyBorder="1" applyAlignment="1">
      <alignment horizontal="left"/>
    </xf>
    <xf numFmtId="0" fontId="10" fillId="10" borderId="1" xfId="0" applyFont="1" applyFill="1" applyBorder="1" applyAlignment="1">
      <alignment horizontal="left" vertical="top"/>
    </xf>
    <xf numFmtId="0" fontId="11" fillId="10" borderId="1" xfId="0" applyFont="1" applyFill="1" applyBorder="1" applyAlignment="1">
      <alignment horizontal="left" vertical="top"/>
    </xf>
    <xf numFmtId="0" fontId="8" fillId="10" borderId="1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0" fontId="8" fillId="0" borderId="3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0" fontId="11" fillId="10" borderId="1" xfId="0" applyFont="1" applyFill="1" applyBorder="1" applyAlignment="1">
      <alignment horizontal="center" vertical="top"/>
    </xf>
    <xf numFmtId="0" fontId="8" fillId="10" borderId="1" xfId="0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44" fontId="8" fillId="0" borderId="1" xfId="1" applyFont="1" applyFill="1" applyBorder="1" applyAlignment="1">
      <alignment vertical="top"/>
    </xf>
    <xf numFmtId="44" fontId="10" fillId="10" borderId="1" xfId="1" applyFont="1" applyFill="1" applyBorder="1" applyAlignment="1">
      <alignment vertical="top"/>
    </xf>
    <xf numFmtId="44" fontId="11" fillId="10" borderId="1" xfId="1" applyFont="1" applyFill="1" applyBorder="1" applyAlignment="1">
      <alignment vertical="top"/>
    </xf>
    <xf numFmtId="44" fontId="8" fillId="10" borderId="1" xfId="1" applyFont="1" applyFill="1" applyBorder="1" applyAlignment="1">
      <alignment vertical="top"/>
    </xf>
    <xf numFmtId="0" fontId="8" fillId="0" borderId="4" xfId="0" applyFont="1" applyBorder="1" applyAlignment="1">
      <alignment horizontal="center" vertical="top"/>
    </xf>
    <xf numFmtId="14" fontId="12" fillId="0" borderId="1" xfId="0" applyNumberFormat="1" applyFont="1" applyBorder="1" applyAlignment="1">
      <alignment horizontal="center" vertical="top"/>
    </xf>
    <xf numFmtId="0" fontId="10" fillId="10" borderId="4" xfId="0" applyFont="1" applyFill="1" applyBorder="1" applyAlignment="1">
      <alignment horizontal="center" vertical="top"/>
    </xf>
    <xf numFmtId="14" fontId="12" fillId="0" borderId="4" xfId="0" applyNumberFormat="1" applyFont="1" applyBorder="1" applyAlignment="1">
      <alignment horizontal="center" vertical="top"/>
    </xf>
    <xf numFmtId="0" fontId="11" fillId="10" borderId="4" xfId="0" applyFont="1" applyFill="1" applyBorder="1" applyAlignment="1">
      <alignment horizontal="center" vertical="top"/>
    </xf>
    <xf numFmtId="0" fontId="8" fillId="10" borderId="4" xfId="0" applyFont="1" applyFill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14" fontId="9" fillId="0" borderId="1" xfId="0" applyNumberFormat="1" applyFont="1" applyBorder="1" applyAlignment="1" applyProtection="1">
      <alignment horizontal="center" vertical="top"/>
      <protection locked="0"/>
    </xf>
    <xf numFmtId="0" fontId="9" fillId="0" borderId="1" xfId="5" applyBorder="1" applyAlignment="1" applyProtection="1">
      <alignment horizontal="center" vertical="top"/>
    </xf>
    <xf numFmtId="0" fontId="1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top"/>
    </xf>
    <xf numFmtId="0" fontId="9" fillId="0" borderId="1" xfId="0" applyFont="1" applyBorder="1" applyAlignment="1" applyProtection="1">
      <alignment horizontal="center" vertical="top"/>
      <protection locked="0"/>
    </xf>
    <xf numFmtId="0" fontId="9" fillId="10" borderId="1" xfId="5" applyFill="1" applyBorder="1" applyAlignment="1" applyProtection="1">
      <alignment horizontal="center" vertical="top"/>
    </xf>
    <xf numFmtId="14" fontId="9" fillId="10" borderId="1" xfId="0" applyNumberFormat="1" applyFont="1" applyFill="1" applyBorder="1" applyAlignment="1" applyProtection="1">
      <alignment horizontal="center" vertical="top"/>
      <protection locked="0"/>
    </xf>
    <xf numFmtId="14" fontId="9" fillId="0" borderId="1" xfId="5" applyNumberFormat="1" applyBorder="1" applyAlignment="1" applyProtection="1">
      <alignment horizontal="center" vertical="top"/>
    </xf>
  </cellXfs>
  <cellStyles count="6">
    <cellStyle name="Moeda" xfId="1" builtinId="4"/>
    <cellStyle name="Normal" xfId="0" builtinId="0"/>
    <cellStyle name="Normal 2" xfId="4" xr:uid="{56F0C25B-CE62-4EEA-B419-A09475A794FF}"/>
    <cellStyle name="Normal 5" xfId="5" xr:uid="{F71894FC-D111-49C9-85FF-72F9956E8ADC}"/>
    <cellStyle name="Porcentagem" xfId="2" builtinId="5"/>
    <cellStyle name="Vírgula" xfId="3" builtinId="3"/>
  </cellStyles>
  <dxfs count="27"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rgb="FF0000FF"/>
        <name val="Calibri"/>
        <family val="2"/>
        <scheme val="minor"/>
      </font>
      <numFmt numFmtId="0" formatCode="General"/>
    </dxf>
    <dxf>
      <numFmt numFmtId="1" formatCode="0"/>
    </dxf>
    <dxf>
      <numFmt numFmtId="1" formatCode="0"/>
    </dxf>
    <dxf>
      <numFmt numFmtId="0" formatCode="General"/>
    </dxf>
    <dxf>
      <font>
        <strike val="0"/>
        <outline val="0"/>
        <shadow val="0"/>
        <u val="none"/>
        <vertAlign val="baseline"/>
        <sz val="11"/>
        <color rgb="FF0000FF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FF"/>
        <name val="Calibri"/>
        <family val="2"/>
        <scheme val="minor"/>
      </font>
      <numFmt numFmtId="1" formatCode="0"/>
      <alignment horizontal="center" textRotation="0" indent="0" justifyLastLine="0" shrinkToFit="0" readingOrder="0"/>
    </dxf>
    <dxf>
      <numFmt numFmtId="34" formatCode="_-&quot;R$&quot;\ * #,##0.00_-;\-&quot;R$&quot;\ * #,##0.00_-;_-&quot;R$&quot;\ * &quot;-&quot;??_-;_-@_-"/>
    </dxf>
    <dxf>
      <numFmt numFmtId="0" formatCode="General"/>
      <alignment horizontal="center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sz val="10"/>
        <name val="Arial"/>
        <family val="2"/>
        <scheme val="none"/>
      </font>
      <numFmt numFmtId="0" formatCode="General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rgb="FF0000FF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9" formatCode="dd/mm/yyyy"/>
      <alignment horizontal="center" textRotation="0" indent="0" justifyLastLine="0" shrinkToFit="0" readingOrder="0"/>
    </dxf>
    <dxf>
      <numFmt numFmtId="19" formatCode="dd/mm/yyyy"/>
      <alignment horizontal="center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FF"/>
        <name val="Calibri"/>
        <family val="2"/>
        <scheme val="minor"/>
      </font>
      <numFmt numFmtId="1" formatCode="0"/>
      <alignment horizontal="center" textRotation="0" wrapText="0" indent="0" justifyLastLine="0" shrinkToFit="0" readingOrder="0"/>
    </dxf>
    <dxf>
      <numFmt numFmtId="19" formatCode="dd/mm/yyyy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/>
        <i val="0"/>
        <color theme="0"/>
      </font>
    </dxf>
    <dxf>
      <fill>
        <patternFill>
          <bgColor theme="4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</dxfs>
  <tableStyles count="1" defaultTableStyle="TableStyleMedium2" defaultPivotStyle="PivotStyleLight16">
    <tableStyle name="Estilo de Segmentação de Dados 1" pivot="0" table="0" count="7" xr9:uid="{CD121C05-3D8E-4CB0-B058-7F0F693B9CDB}">
      <tableStyleElement type="wholeTable" dxfId="26"/>
      <tableStyleElement type="headerRow" dxfId="25"/>
    </tableStyle>
  </tableStyles>
  <colors>
    <mruColors>
      <color rgb="FF222B35"/>
      <color rgb="FF0000FF"/>
      <color rgb="FF009900"/>
      <color rgb="FFCCCC00"/>
      <color rgb="FF0099CC"/>
      <color rgb="FFFF99FF"/>
      <color rgb="FFFFCCFF"/>
      <color rgb="FFFFFF99"/>
      <color rgb="FFFF3B3B"/>
    </mruColors>
  </colors>
  <extLst>
    <ext xmlns:x14="http://schemas.microsoft.com/office/spreadsheetml/2009/9/main" uri="{46F421CA-312F-682f-3DD2-61675219B42D}">
      <x14:dxfs count="5">
        <dxf>
          <fill>
            <patternFill>
              <bgColor theme="0"/>
            </patternFill>
          </fill>
        </dxf>
        <dxf>
          <fill>
            <patternFill>
              <bgColor theme="4" tint="-0.499984740745262"/>
            </patternFill>
          </fill>
        </dxf>
        <dxf>
          <fill>
            <patternFill>
              <bgColor theme="0"/>
            </patternFill>
          </fill>
        </dxf>
        <dxf>
          <font>
            <color theme="0"/>
          </font>
          <fill>
            <patternFill>
              <bgColor theme="4" tint="-0.499984740745262"/>
            </patternFill>
          </fill>
        </dxf>
        <dxf>
          <fill>
            <patternFill>
              <bgColor theme="0" tint="-4.9989318521683403E-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1">
          <x14:slicerStyleElements>
            <x14:slicerStyleElement type="unselectedItemWithData" dxfId="4"/>
            <x14:slicerStyleElement type="selectedItemWithData" dxfId="3"/>
            <x14:slicerStyleElement type="hoveredUnselectedItemWithData" dxfId="2"/>
            <x14:slicerStyleElement type="hoveredSelectedItemWith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28375397747685"/>
          <c:y val="1.9177170754890203E-2"/>
          <c:w val="0.76606102250270403"/>
          <c:h val="0.84443716812626146"/>
        </c:manualLayout>
      </c:layout>
      <c:radarChart>
        <c:radarStyle val="marker"/>
        <c:varyColors val="0"/>
        <c:ser>
          <c:idx val="0"/>
          <c:order val="0"/>
          <c:tx>
            <c:v>Nota</c:v>
          </c:tx>
          <c:spPr>
            <a:ln w="31750" cap="rnd">
              <a:solidFill>
                <a:schemeClr val="tx2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15875">
                <a:solidFill>
                  <a:schemeClr val="accent1"/>
                </a:solidFill>
              </a:ln>
              <a:effectLst/>
            </c:spPr>
          </c:marker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DESEMPENHO_EQUIPE!$E$4:$E$8</c:f>
              <c:strCache>
                <c:ptCount val="5"/>
                <c:pt idx="0">
                  <c:v>Comunicação</c:v>
                </c:pt>
                <c:pt idx="1">
                  <c:v>Iniciativa</c:v>
                </c:pt>
                <c:pt idx="2">
                  <c:v>Liderança</c:v>
                </c:pt>
                <c:pt idx="3">
                  <c:v>Organização</c:v>
                </c:pt>
                <c:pt idx="4">
                  <c:v>Trabalho em Equipe</c:v>
                </c:pt>
              </c:strCache>
            </c:strRef>
          </c:cat>
          <c:val>
            <c:numRef>
              <c:f>DESEMPENHO_EQUIPE!$F$4:$F$8</c:f>
              <c:numCache>
                <c:formatCode>0.0</c:formatCode>
                <c:ptCount val="5"/>
                <c:pt idx="0">
                  <c:v>6</c:v>
                </c:pt>
                <c:pt idx="1">
                  <c:v>10</c:v>
                </c:pt>
                <c:pt idx="2">
                  <c:v>4</c:v>
                </c:pt>
                <c:pt idx="3">
                  <c:v>4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E-4E4A-8DCF-402F2AD1D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535392"/>
        <c:axId val="870529152"/>
      </c:radarChart>
      <c:catAx>
        <c:axId val="870535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70529152"/>
        <c:crosses val="autoZero"/>
        <c:auto val="1"/>
        <c:lblAlgn val="ctr"/>
        <c:lblOffset val="100"/>
        <c:noMultiLvlLbl val="0"/>
      </c:catAx>
      <c:valAx>
        <c:axId val="87052915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87053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407313692530004"/>
          <c:y val="5.8201058201058198E-2"/>
          <c:w val="0.71195682562151641"/>
          <c:h val="0.8835978835978836"/>
        </c:manualLayout>
      </c:layout>
      <c:barChart>
        <c:barDir val="bar"/>
        <c:grouping val="clustered"/>
        <c:varyColors val="0"/>
        <c:ser>
          <c:idx val="0"/>
          <c:order val="0"/>
          <c:tx>
            <c:v>Competências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DESEMPENHO_EQUIPE!$E$4:$E$8</c:f>
              <c:strCache>
                <c:ptCount val="5"/>
                <c:pt idx="0">
                  <c:v>Comunicação</c:v>
                </c:pt>
                <c:pt idx="1">
                  <c:v>Iniciativa</c:v>
                </c:pt>
                <c:pt idx="2">
                  <c:v>Liderança</c:v>
                </c:pt>
                <c:pt idx="3">
                  <c:v>Organização</c:v>
                </c:pt>
                <c:pt idx="4">
                  <c:v>Trabalho em Equipe</c:v>
                </c:pt>
              </c:strCache>
            </c:strRef>
          </c:cat>
          <c:val>
            <c:numRef>
              <c:f>DESEMPENHO_EQUIPE!$F$4:$F$8</c:f>
              <c:numCache>
                <c:formatCode>0.0</c:formatCode>
                <c:ptCount val="5"/>
                <c:pt idx="0">
                  <c:v>6</c:v>
                </c:pt>
                <c:pt idx="1">
                  <c:v>10</c:v>
                </c:pt>
                <c:pt idx="2">
                  <c:v>4</c:v>
                </c:pt>
                <c:pt idx="3">
                  <c:v>4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A-4FCA-9C00-8BB29D560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"/>
        <c:axId val="736247216"/>
        <c:axId val="736251376"/>
      </c:barChart>
      <c:catAx>
        <c:axId val="736247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>
                    <a:lumMod val="20000"/>
                    <a:lumOff val="8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6251376"/>
        <c:crosses val="autoZero"/>
        <c:auto val="1"/>
        <c:lblAlgn val="ctr"/>
        <c:lblOffset val="100"/>
        <c:noMultiLvlLbl val="0"/>
      </c:catAx>
      <c:valAx>
        <c:axId val="736251376"/>
        <c:scaling>
          <c:orientation val="minMax"/>
        </c:scaling>
        <c:delete val="1"/>
        <c:axPos val="b"/>
        <c:numFmt formatCode="0.0" sourceLinked="1"/>
        <c:majorTickMark val="none"/>
        <c:minorTickMark val="none"/>
        <c:tickLblPos val="nextTo"/>
        <c:crossAx val="73624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6023016353725"/>
          <c:y val="1.4035459006359384E-2"/>
          <c:w val="0.66397698364627511"/>
          <c:h val="0.977199589181787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INDICADORES_GERAIS!$G$15</c:f>
              <c:strCache>
                <c:ptCount val="1"/>
                <c:pt idx="0">
                  <c:v>Salário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&quot;R$&quot;\ 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090666975451593"/>
                      <c:h val="7.97181184259566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3EC-45FC-B67B-A7C2F967B01C}"/>
                </c:ext>
              </c:extLst>
            </c:dLbl>
            <c:dLbl>
              <c:idx val="1"/>
              <c:numFmt formatCode="&quot;R$&quot;\ 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169098348000616"/>
                      <c:h val="6.946171231103884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3EC-45FC-B67B-A7C2F967B01C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352941176470587"/>
                      <c:h val="0.103025599424349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3EC-45FC-B67B-A7C2F967B01C}"/>
                </c:ext>
              </c:extLst>
            </c:dLbl>
            <c:dLbl>
              <c:idx val="3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352941176470587"/>
                      <c:h val="0.103025599424349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3EC-45FC-B67B-A7C2F967B01C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INDICADORES_GERAIS!$F$16:$F$19</c:f>
              <c:strCache>
                <c:ptCount val="4"/>
                <c:pt idx="0">
                  <c:v>Estagiário</c:v>
                </c:pt>
                <c:pt idx="1">
                  <c:v>Analista</c:v>
                </c:pt>
                <c:pt idx="2">
                  <c:v>Coordenador</c:v>
                </c:pt>
                <c:pt idx="3">
                  <c:v>Gerente</c:v>
                </c:pt>
              </c:strCache>
            </c:strRef>
          </c:cat>
          <c:val>
            <c:numRef>
              <c:f>INDICADORES_GERAIS!$G$16:$G$19</c:f>
              <c:numCache>
                <c:formatCode>_("R$"* #,##0.00_);_("R$"* \(#,##0.00\);_("R$"*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EC-45FC-B67B-A7C2F967B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653876272"/>
        <c:axId val="1088085344"/>
      </c:barChart>
      <c:catAx>
        <c:axId val="653876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8085344"/>
        <c:crosses val="autoZero"/>
        <c:auto val="1"/>
        <c:lblAlgn val="ctr"/>
        <c:lblOffset val="100"/>
        <c:noMultiLvlLbl val="0"/>
      </c:catAx>
      <c:valAx>
        <c:axId val="1088085344"/>
        <c:scaling>
          <c:orientation val="minMax"/>
        </c:scaling>
        <c:delete val="1"/>
        <c:axPos val="b"/>
        <c:numFmt formatCode="_(&quot;R$&quot;* #,##0.00_);_(&quot;R$&quot;* \(#,##0.00\);_(&quot;R$&quot;* &quot;-&quot;??_);_(@_)" sourceLinked="1"/>
        <c:majorTickMark val="none"/>
        <c:minorTickMark val="none"/>
        <c:tickLblPos val="nextTo"/>
        <c:crossAx val="6538762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013003561276821E-2"/>
          <c:y val="9.2129526802928796E-2"/>
          <c:w val="0.80031103995817943"/>
          <c:h val="0.85722244723123808"/>
        </c:manualLayout>
      </c:layout>
      <c:doughnutChart>
        <c:varyColors val="1"/>
        <c:ser>
          <c:idx val="0"/>
          <c:order val="0"/>
          <c:tx>
            <c:v>Gênero</c:v>
          </c:tx>
          <c:spPr>
            <a:ln>
              <a:noFill/>
            </a:ln>
          </c:spPr>
          <c:explosion val="2"/>
          <c:dPt>
            <c:idx val="0"/>
            <c:bubble3D val="0"/>
            <c:spPr>
              <a:solidFill>
                <a:srgbClr val="FFCC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77-42CF-84CE-E460D0189AA4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77-42CF-84CE-E460D0189AA4}"/>
              </c:ext>
            </c:extLst>
          </c:dPt>
          <c:dLbls>
            <c:dLbl>
              <c:idx val="0"/>
              <c:spPr>
                <a:solidFill>
                  <a:srgbClr val="FF99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00553250345781"/>
                      <c:h val="0.207940837767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877-42CF-84CE-E460D0189AA4}"/>
                </c:ext>
              </c:extLst>
            </c:dLbl>
            <c:dLbl>
              <c:idx val="1"/>
              <c:spPr>
                <a:solidFill>
                  <a:schemeClr val="accent5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615491009681873"/>
                      <c:h val="0.196088980385642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877-42CF-84CE-E460D0189AA4}"/>
                </c:ext>
              </c:extLst>
            </c:dLbl>
            <c:spPr>
              <a:solidFill>
                <a:srgbClr val="FF99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INDICADORES_GERAIS!$L$16:$L$17</c:f>
              <c:strCache>
                <c:ptCount val="2"/>
                <c:pt idx="0">
                  <c:v>Feminino</c:v>
                </c:pt>
                <c:pt idx="1">
                  <c:v>Masculino</c:v>
                </c:pt>
              </c:strCache>
            </c:strRef>
          </c:cat>
          <c:val>
            <c:numRef>
              <c:f>INDICADORES_GERAIS!$M$16:$M$17</c:f>
              <c:numCache>
                <c:formatCode>General</c:formatCode>
                <c:ptCount val="2"/>
                <c:pt idx="0">
                  <c:v>89</c:v>
                </c:pt>
                <c:pt idx="1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77-42CF-84CE-E460D0189A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485540334855401E-2"/>
          <c:y val="6.7901234567901231E-2"/>
          <c:w val="0.96114189840194031"/>
          <c:h val="0.91195473899095947"/>
        </c:manualLayout>
      </c:layout>
      <c:barChart>
        <c:barDir val="col"/>
        <c:grouping val="clustered"/>
        <c:varyColors val="0"/>
        <c:ser>
          <c:idx val="0"/>
          <c:order val="0"/>
          <c:tx>
            <c:v>Tempo de Empresa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INDICADORES_GERAIS!$L$4:$L$7</c:f>
              <c:strCache>
                <c:ptCount val="4"/>
                <c:pt idx="0">
                  <c:v>4-6 anos</c:v>
                </c:pt>
                <c:pt idx="1">
                  <c:v>2-4 anos</c:v>
                </c:pt>
                <c:pt idx="2">
                  <c:v>0-2 anos</c:v>
                </c:pt>
                <c:pt idx="3">
                  <c:v>Acima de 6 anos</c:v>
                </c:pt>
              </c:strCache>
            </c:strRef>
          </c:cat>
          <c:val>
            <c:numRef>
              <c:f>INDICADORES_GERAIS!$M$4:$M$7</c:f>
              <c:numCache>
                <c:formatCode>General</c:formatCode>
                <c:ptCount val="4"/>
                <c:pt idx="0">
                  <c:v>13</c:v>
                </c:pt>
                <c:pt idx="1">
                  <c:v>29</c:v>
                </c:pt>
                <c:pt idx="2">
                  <c:v>211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5-4A42-B791-EFF2A1A03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875713008"/>
        <c:axId val="875713424"/>
      </c:barChart>
      <c:catAx>
        <c:axId val="87571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5713424"/>
        <c:crosses val="autoZero"/>
        <c:auto val="1"/>
        <c:lblAlgn val="ctr"/>
        <c:lblOffset val="100"/>
        <c:noMultiLvlLbl val="0"/>
      </c:catAx>
      <c:valAx>
        <c:axId val="8757134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7571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077082123758769"/>
          <c:y val="2.1571896346832865E-2"/>
          <c:w val="0.55117908913887637"/>
          <c:h val="0.9525134439628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INDICADORES_GERAIS!$G$23</c:f>
              <c:strCache>
                <c:ptCount val="1"/>
                <c:pt idx="0">
                  <c:v>Qtd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INDICADORES_GERAIS!$F$24:$F$27</c:f>
              <c:strCache>
                <c:ptCount val="4"/>
                <c:pt idx="0">
                  <c:v>Gerente</c:v>
                </c:pt>
                <c:pt idx="1">
                  <c:v>Coordenador</c:v>
                </c:pt>
                <c:pt idx="2">
                  <c:v>Analista</c:v>
                </c:pt>
                <c:pt idx="3">
                  <c:v>Estagiário</c:v>
                </c:pt>
              </c:strCache>
            </c:strRef>
          </c:cat>
          <c:val>
            <c:numRef>
              <c:f>INDICADORES_GERAIS!$G$24:$G$27</c:f>
              <c:numCache>
                <c:formatCode>_-* #,##0_-;\-* #,##0_-;_-* "-"??_-;_-@_-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9-4D8D-8249-129D83A98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908063360"/>
        <c:axId val="908064192"/>
      </c:barChart>
      <c:catAx>
        <c:axId val="908063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08064192"/>
        <c:crosses val="autoZero"/>
        <c:auto val="1"/>
        <c:lblAlgn val="ctr"/>
        <c:lblOffset val="100"/>
        <c:noMultiLvlLbl val="0"/>
      </c:catAx>
      <c:valAx>
        <c:axId val="908064192"/>
        <c:scaling>
          <c:orientation val="minMax"/>
        </c:scaling>
        <c:delete val="1"/>
        <c:axPos val="b"/>
        <c:numFmt formatCode="_-* #,##0_-;\-* #,##0_-;_-* &quot;-&quot;??_-;_-@_-" sourceLinked="1"/>
        <c:majorTickMark val="none"/>
        <c:minorTickMark val="none"/>
        <c:tickLblPos val="nextTo"/>
        <c:crossAx val="90806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1.4684297391270315E-2"/>
          <c:w val="1"/>
          <c:h val="0.95509742780166085"/>
        </c:manualLayout>
      </c:layout>
      <c:pieChart>
        <c:varyColors val="1"/>
        <c:ser>
          <c:idx val="0"/>
          <c:order val="0"/>
          <c:tx>
            <c:strRef>
              <c:f>INDICADORES_GERAIS!$B$25</c:f>
              <c:strCache>
                <c:ptCount val="1"/>
                <c:pt idx="0">
                  <c:v>Qtd</c:v>
                </c:pt>
              </c:strCache>
            </c:strRef>
          </c:tx>
          <c:spPr>
            <a:ln>
              <a:noFill/>
            </a:ln>
          </c:spPr>
          <c:explosion val="2"/>
          <c:dPt>
            <c:idx val="0"/>
            <c:bubble3D val="0"/>
            <c:spPr>
              <a:solidFill>
                <a:srgbClr val="0099CC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6-41FD-8824-B013F95F3151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86-41FD-8824-B013F95F315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486-41FD-8824-B013F95F3151}"/>
              </c:ext>
            </c:extLst>
          </c:dPt>
          <c:dLbls>
            <c:dLbl>
              <c:idx val="0"/>
              <c:layout>
                <c:manualLayout>
                  <c:x val="-9.8323582923321842E-2"/>
                  <c:y val="8.49927910742566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222B3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436447637027829"/>
                      <c:h val="0.269342349155508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486-41FD-8824-B013F95F315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222B3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81220549185738"/>
                      <c:h val="0.2226534395065023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486-41FD-8824-B013F95F3151}"/>
                </c:ext>
              </c:extLst>
            </c:dLbl>
            <c:dLbl>
              <c:idx val="2"/>
              <c:layout>
                <c:manualLayout>
                  <c:x val="0.13768200027628125"/>
                  <c:y val="0.1578949241514301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222B3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58462648309312"/>
                      <c:h val="0.1902913830686418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486-41FD-8824-B013F95F3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22B35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INDICADORES_GERAIS!$A$26:$A$28</c:f>
              <c:strCache>
                <c:ptCount val="3"/>
                <c:pt idx="0">
                  <c:v>Financeiro</c:v>
                </c:pt>
                <c:pt idx="1">
                  <c:v>Administrativo</c:v>
                </c:pt>
                <c:pt idx="2">
                  <c:v>Logística</c:v>
                </c:pt>
              </c:strCache>
            </c:strRef>
          </c:cat>
          <c:val>
            <c:numRef>
              <c:f>INDICADORES_GERAIS!$B$26:$B$28</c:f>
              <c:numCache>
                <c:formatCode>_-* #,##0_-;\-* #,##0_-;_-* "-"??_-;_-@_-</c:formatCode>
                <c:ptCount val="3"/>
                <c:pt idx="0">
                  <c:v>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6-41FD-8824-B013F95F3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3177599326272832E-2"/>
          <c:y val="1.1747430249632892E-2"/>
          <c:w val="0.97364480134745435"/>
          <c:h val="0.88105707374813447"/>
        </c:manualLayout>
      </c:layout>
      <c:barChart>
        <c:barDir val="col"/>
        <c:grouping val="clustered"/>
        <c:varyColors val="0"/>
        <c:ser>
          <c:idx val="0"/>
          <c:order val="0"/>
          <c:tx>
            <c:v>Contratações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0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INDICADORES_GERAIS!$F$4:$F$9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INDICADORES_GERAIS!$G$4:$G$9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3-4581-876C-59D5E9F155B4}"/>
            </c:ext>
          </c:extLst>
        </c:ser>
        <c:ser>
          <c:idx val="1"/>
          <c:order val="1"/>
          <c:tx>
            <c:v>Desligamentos</c:v>
          </c:tx>
          <c:spPr>
            <a:solidFill>
              <a:srgbClr val="FF3B3B"/>
            </a:solidFill>
            <a:ln>
              <a:noFill/>
            </a:ln>
            <a:effectLst/>
          </c:spPr>
          <c:invertIfNegative val="0"/>
          <c:dLbls>
            <c:numFmt formatCode="0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3B3B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INDICADORES_GERAIS!$F$4:$F$9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INDICADORES_GERAIS!$H$4:$H$9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3-4581-876C-59D5E9F155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10"/>
        <c:axId val="875706768"/>
        <c:axId val="875695536"/>
      </c:barChart>
      <c:catAx>
        <c:axId val="87570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5695536"/>
        <c:crosses val="autoZero"/>
        <c:auto val="1"/>
        <c:lblAlgn val="ctr"/>
        <c:lblOffset val="100"/>
        <c:noMultiLvlLbl val="0"/>
      </c:catAx>
      <c:valAx>
        <c:axId val="875695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7570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DESEMPENHO_EQUIPE!$A$2" fmlaRange="TABELA!$B$2:$B$267" noThreeD="1" sel="3" val="0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svg"/><Relationship Id="rId18" Type="http://schemas.openxmlformats.org/officeDocument/2006/relationships/image" Target="../media/image15.png"/><Relationship Id="rId26" Type="http://schemas.openxmlformats.org/officeDocument/2006/relationships/chart" Target="../charts/chart5.xml"/><Relationship Id="rId3" Type="http://schemas.openxmlformats.org/officeDocument/2006/relationships/chart" Target="../charts/chart2.xml"/><Relationship Id="rId21" Type="http://schemas.openxmlformats.org/officeDocument/2006/relationships/image" Target="../media/image18.svg"/><Relationship Id="rId7" Type="http://schemas.openxmlformats.org/officeDocument/2006/relationships/image" Target="../media/image4.svg"/><Relationship Id="rId12" Type="http://schemas.openxmlformats.org/officeDocument/2006/relationships/image" Target="../media/image9.png"/><Relationship Id="rId17" Type="http://schemas.openxmlformats.org/officeDocument/2006/relationships/image" Target="../media/image14.svg"/><Relationship Id="rId25" Type="http://schemas.openxmlformats.org/officeDocument/2006/relationships/image" Target="../media/image20.svg"/><Relationship Id="rId33" Type="http://schemas.openxmlformats.org/officeDocument/2006/relationships/image" Target="../media/image24.svg"/><Relationship Id="rId2" Type="http://schemas.openxmlformats.org/officeDocument/2006/relationships/chart" Target="../charts/chart1.xml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29" Type="http://schemas.openxmlformats.org/officeDocument/2006/relationships/chart" Target="../charts/chart8.xml"/><Relationship Id="rId1" Type="http://schemas.openxmlformats.org/officeDocument/2006/relationships/image" Target="../media/image1.emf"/><Relationship Id="rId6" Type="http://schemas.openxmlformats.org/officeDocument/2006/relationships/image" Target="../media/image3.png"/><Relationship Id="rId11" Type="http://schemas.openxmlformats.org/officeDocument/2006/relationships/image" Target="../media/image8.svg"/><Relationship Id="rId24" Type="http://schemas.openxmlformats.org/officeDocument/2006/relationships/image" Target="../media/image19.png"/><Relationship Id="rId32" Type="http://schemas.openxmlformats.org/officeDocument/2006/relationships/image" Target="../media/image23.png"/><Relationship Id="rId5" Type="http://schemas.openxmlformats.org/officeDocument/2006/relationships/image" Target="../media/image2.png"/><Relationship Id="rId15" Type="http://schemas.openxmlformats.org/officeDocument/2006/relationships/image" Target="../media/image12.svg"/><Relationship Id="rId23" Type="http://schemas.openxmlformats.org/officeDocument/2006/relationships/chart" Target="../charts/chart4.xml"/><Relationship Id="rId28" Type="http://schemas.openxmlformats.org/officeDocument/2006/relationships/chart" Target="../charts/chart7.xml"/><Relationship Id="rId10" Type="http://schemas.openxmlformats.org/officeDocument/2006/relationships/image" Target="../media/image7.png"/><Relationship Id="rId19" Type="http://schemas.openxmlformats.org/officeDocument/2006/relationships/image" Target="../media/image16.svg"/><Relationship Id="rId31" Type="http://schemas.openxmlformats.org/officeDocument/2006/relationships/image" Target="../media/image22.svg"/><Relationship Id="rId4" Type="http://schemas.openxmlformats.org/officeDocument/2006/relationships/hyperlink" Target="https://planilhasdanetoficial.blogspot.com/" TargetMode="External"/><Relationship Id="rId9" Type="http://schemas.openxmlformats.org/officeDocument/2006/relationships/image" Target="../media/image6.svg"/><Relationship Id="rId14" Type="http://schemas.openxmlformats.org/officeDocument/2006/relationships/image" Target="../media/image11.png"/><Relationship Id="rId22" Type="http://schemas.openxmlformats.org/officeDocument/2006/relationships/chart" Target="../charts/chart3.xml"/><Relationship Id="rId27" Type="http://schemas.openxmlformats.org/officeDocument/2006/relationships/chart" Target="../charts/chart6.xml"/><Relationship Id="rId30" Type="http://schemas.openxmlformats.org/officeDocument/2006/relationships/image" Target="../media/image21.png"/><Relationship Id="rId8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18" Type="http://schemas.openxmlformats.org/officeDocument/2006/relationships/image" Target="../media/image43.png"/><Relationship Id="rId26" Type="http://schemas.openxmlformats.org/officeDocument/2006/relationships/image" Target="../media/image51.png"/><Relationship Id="rId3" Type="http://schemas.openxmlformats.org/officeDocument/2006/relationships/image" Target="../media/image28.png"/><Relationship Id="rId21" Type="http://schemas.openxmlformats.org/officeDocument/2006/relationships/image" Target="../media/image46.pn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png"/><Relationship Id="rId25" Type="http://schemas.openxmlformats.org/officeDocument/2006/relationships/image" Target="../media/image50.png"/><Relationship Id="rId2" Type="http://schemas.openxmlformats.org/officeDocument/2006/relationships/image" Target="../media/image27.png"/><Relationship Id="rId16" Type="http://schemas.openxmlformats.org/officeDocument/2006/relationships/image" Target="../media/image41.png"/><Relationship Id="rId20" Type="http://schemas.openxmlformats.org/officeDocument/2006/relationships/image" Target="../media/image45.png"/><Relationship Id="rId29" Type="http://schemas.openxmlformats.org/officeDocument/2006/relationships/image" Target="../media/image54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24" Type="http://schemas.openxmlformats.org/officeDocument/2006/relationships/image" Target="../media/image49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23" Type="http://schemas.openxmlformats.org/officeDocument/2006/relationships/image" Target="../media/image48.png"/><Relationship Id="rId28" Type="http://schemas.openxmlformats.org/officeDocument/2006/relationships/image" Target="../media/image53.png"/><Relationship Id="rId10" Type="http://schemas.openxmlformats.org/officeDocument/2006/relationships/image" Target="../media/image35.png"/><Relationship Id="rId19" Type="http://schemas.openxmlformats.org/officeDocument/2006/relationships/image" Target="../media/image44.png"/><Relationship Id="rId31" Type="http://schemas.openxmlformats.org/officeDocument/2006/relationships/image" Target="../media/image56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4" Type="http://schemas.openxmlformats.org/officeDocument/2006/relationships/image" Target="../media/image39.png"/><Relationship Id="rId22" Type="http://schemas.openxmlformats.org/officeDocument/2006/relationships/image" Target="../media/image47.png"/><Relationship Id="rId27" Type="http://schemas.openxmlformats.org/officeDocument/2006/relationships/image" Target="../media/image52.png"/><Relationship Id="rId30" Type="http://schemas.openxmlformats.org/officeDocument/2006/relationships/image" Target="../media/image5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19</xdr:row>
      <xdr:rowOff>57150</xdr:rowOff>
    </xdr:from>
    <xdr:to>
      <xdr:col>7</xdr:col>
      <xdr:colOff>228600</xdr:colOff>
      <xdr:row>33</xdr:row>
      <xdr:rowOff>154350</xdr:rowOff>
    </xdr:to>
    <xdr:sp macro="" textlink="">
      <xdr:nvSpPr>
        <xdr:cNvPr id="183" name="Retângulo: Cantos Superiores Arredondados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/>
      </xdr:nvSpPr>
      <xdr:spPr>
        <a:xfrm>
          <a:off x="19050" y="4105275"/>
          <a:ext cx="4476750" cy="2764200"/>
        </a:xfrm>
        <a:prstGeom prst="round2SameRect">
          <a:avLst>
            <a:gd name="adj1" fmla="val 3958"/>
            <a:gd name="adj2" fmla="val 0"/>
          </a:avLst>
        </a:prstGeom>
        <a:noFill/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15</xdr:col>
      <xdr:colOff>28575</xdr:colOff>
      <xdr:row>4</xdr:row>
      <xdr:rowOff>66675</xdr:rowOff>
    </xdr:from>
    <xdr:to>
      <xdr:col>23</xdr:col>
      <xdr:colOff>69204</xdr:colOff>
      <xdr:row>18</xdr:row>
      <xdr:rowOff>182925</xdr:rowOff>
    </xdr:to>
    <xdr:grpSp>
      <xdr:nvGrpSpPr>
        <xdr:cNvPr id="12" name="Agrupa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8579908" y="1243542"/>
          <a:ext cx="4917429" cy="2723983"/>
          <a:chOff x="8858250" y="1257300"/>
          <a:chExt cx="4917429" cy="2783250"/>
        </a:xfrm>
      </xdr:grpSpPr>
      <xdr:sp macro="" textlink="">
        <xdr:nvSpPr>
          <xdr:cNvPr id="181" name="Retângulo: Cantos Superiores Arredondados 180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/>
        </xdr:nvSpPr>
        <xdr:spPr>
          <a:xfrm>
            <a:off x="8858251" y="1257300"/>
            <a:ext cx="4917428" cy="361950"/>
          </a:xfrm>
          <a:prstGeom prst="round2SameRect">
            <a:avLst>
              <a:gd name="adj1" fmla="val 21930"/>
              <a:gd name="adj2" fmla="val 0"/>
            </a:avLst>
          </a:prstGeom>
          <a:solidFill>
            <a:schemeClr val="tx2">
              <a:lumMod val="60000"/>
              <a:lumOff val="4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82" name="Retângulo: Cantos Superiores Arredondados 181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/>
        </xdr:nvSpPr>
        <xdr:spPr>
          <a:xfrm>
            <a:off x="8858250" y="1276350"/>
            <a:ext cx="4905375" cy="2764200"/>
          </a:xfrm>
          <a:prstGeom prst="round2SameRect">
            <a:avLst>
              <a:gd name="adj1" fmla="val 3958"/>
              <a:gd name="adj2" fmla="val 0"/>
            </a:avLst>
          </a:prstGeom>
          <a:noFill/>
          <a:ln w="9525" cap="flat" cmpd="sng" algn="ctr">
            <a:solidFill>
              <a:schemeClr val="tx2">
                <a:lumMod val="60000"/>
                <a:lumOff val="40000"/>
              </a:schemeClr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 editAs="absolute">
    <xdr:from>
      <xdr:col>23</xdr:col>
      <xdr:colOff>123825</xdr:colOff>
      <xdr:row>19</xdr:row>
      <xdr:rowOff>47625</xdr:rowOff>
    </xdr:from>
    <xdr:to>
      <xdr:col>26</xdr:col>
      <xdr:colOff>309741</xdr:colOff>
      <xdr:row>33</xdr:row>
      <xdr:rowOff>163875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13551958" y="4018492"/>
          <a:ext cx="2014716" cy="2723983"/>
          <a:chOff x="13820775" y="4086225"/>
          <a:chExt cx="2014716" cy="2783250"/>
        </a:xfrm>
      </xdr:grpSpPr>
      <xdr:sp macro="" textlink="">
        <xdr:nvSpPr>
          <xdr:cNvPr id="177" name="Retângulo: Cantos Superiores Arredondados 176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/>
        </xdr:nvSpPr>
        <xdr:spPr>
          <a:xfrm>
            <a:off x="13820777" y="4086225"/>
            <a:ext cx="2014714" cy="361950"/>
          </a:xfrm>
          <a:prstGeom prst="round2SameRect">
            <a:avLst>
              <a:gd name="adj1" fmla="val 21930"/>
              <a:gd name="adj2" fmla="val 0"/>
            </a:avLst>
          </a:prstGeom>
          <a:solidFill>
            <a:schemeClr val="tx2">
              <a:lumMod val="60000"/>
              <a:lumOff val="4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78" name="Retângulo: Cantos Superiores Arredondados 177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/>
        </xdr:nvSpPr>
        <xdr:spPr>
          <a:xfrm>
            <a:off x="13820775" y="4105275"/>
            <a:ext cx="2009775" cy="2764200"/>
          </a:xfrm>
          <a:prstGeom prst="round2SameRect">
            <a:avLst>
              <a:gd name="adj1" fmla="val 3958"/>
              <a:gd name="adj2" fmla="val 0"/>
            </a:avLst>
          </a:prstGeom>
          <a:noFill/>
          <a:ln w="9525" cap="flat" cmpd="sng" algn="ctr">
            <a:solidFill>
              <a:schemeClr val="tx2">
                <a:lumMod val="60000"/>
                <a:lumOff val="40000"/>
              </a:schemeClr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0</xdr:col>
      <xdr:colOff>38101</xdr:colOff>
      <xdr:row>4</xdr:row>
      <xdr:rowOff>66674</xdr:rowOff>
    </xdr:from>
    <xdr:to>
      <xdr:col>3</xdr:col>
      <xdr:colOff>95251</xdr:colOff>
      <xdr:row>14</xdr:row>
      <xdr:rowOff>123825</xdr:rowOff>
    </xdr:to>
    <xdr:sp macro="" textlink="">
      <xdr:nvSpPr>
        <xdr:cNvPr id="171" name="Retângulo: Cantos Superiores Arredondados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/>
      </xdr:nvSpPr>
      <xdr:spPr>
        <a:xfrm>
          <a:off x="38101" y="1257299"/>
          <a:ext cx="1885950" cy="1962151"/>
        </a:xfrm>
        <a:prstGeom prst="round2SameRect">
          <a:avLst>
            <a:gd name="adj1" fmla="val 4539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absolute">
    <xdr:from>
      <xdr:col>7</xdr:col>
      <xdr:colOff>304801</xdr:colOff>
      <xdr:row>19</xdr:row>
      <xdr:rowOff>47625</xdr:rowOff>
    </xdr:from>
    <xdr:to>
      <xdr:col>13</xdr:col>
      <xdr:colOff>533401</xdr:colOff>
      <xdr:row>21</xdr:row>
      <xdr:rowOff>28575</xdr:rowOff>
    </xdr:to>
    <xdr:sp macro="" textlink="">
      <xdr:nvSpPr>
        <xdr:cNvPr id="121" name="Retângulo: Cantos Superiores Arredondados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/>
      </xdr:nvSpPr>
      <xdr:spPr>
        <a:xfrm>
          <a:off x="4572001" y="4095750"/>
          <a:ext cx="3886200" cy="361950"/>
        </a:xfrm>
        <a:prstGeom prst="round2SameRect">
          <a:avLst>
            <a:gd name="adj1" fmla="val 21930"/>
            <a:gd name="adj2" fmla="val 0"/>
          </a:avLst>
        </a:prstGeom>
        <a:solidFill>
          <a:schemeClr val="tx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47625</xdr:colOff>
      <xdr:row>21</xdr:row>
      <xdr:rowOff>57150</xdr:rowOff>
    </xdr:from>
    <xdr:to>
      <xdr:col>2</xdr:col>
      <xdr:colOff>466725</xdr:colOff>
      <xdr:row>22</xdr:row>
      <xdr:rowOff>161926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7625" y="4486275"/>
          <a:ext cx="1638300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solidFill>
                <a:schemeClr val="accent4">
                  <a:lumMod val="60000"/>
                  <a:lumOff val="40000"/>
                </a:schemeClr>
              </a:solidFill>
            </a:rPr>
            <a:t>Nome do Funcionário</a:t>
          </a:r>
        </a:p>
      </xdr:txBody>
    </xdr:sp>
    <xdr:clientData/>
  </xdr:twoCellAnchor>
  <xdr:twoCellAnchor>
    <xdr:from>
      <xdr:col>0</xdr:col>
      <xdr:colOff>57150</xdr:colOff>
      <xdr:row>23</xdr:row>
      <xdr:rowOff>141817</xdr:rowOff>
    </xdr:from>
    <xdr:to>
      <xdr:col>2</xdr:col>
      <xdr:colOff>190500</xdr:colOff>
      <xdr:row>25</xdr:row>
      <xdr:rowOff>17992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7150" y="4951942"/>
          <a:ext cx="13525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1100">
              <a:solidFill>
                <a:schemeClr val="accent4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rPr>
            <a:t>Cargo</a:t>
          </a:r>
        </a:p>
      </xdr:txBody>
    </xdr:sp>
    <xdr:clientData/>
  </xdr:twoCellAnchor>
  <xdr:twoCellAnchor>
    <xdr:from>
      <xdr:col>0</xdr:col>
      <xdr:colOff>47625</xdr:colOff>
      <xdr:row>26</xdr:row>
      <xdr:rowOff>55033</xdr:rowOff>
    </xdr:from>
    <xdr:to>
      <xdr:col>2</xdr:col>
      <xdr:colOff>190500</xdr:colOff>
      <xdr:row>27</xdr:row>
      <xdr:rowOff>121708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7625" y="5436658"/>
          <a:ext cx="13620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1100">
              <a:solidFill>
                <a:schemeClr val="accent4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rPr>
            <a:t>Área</a:t>
          </a:r>
        </a:p>
      </xdr:txBody>
    </xdr:sp>
    <xdr:clientData/>
  </xdr:twoCellAnchor>
  <xdr:twoCellAnchor>
    <xdr:from>
      <xdr:col>0</xdr:col>
      <xdr:colOff>57150</xdr:colOff>
      <xdr:row>22</xdr:row>
      <xdr:rowOff>23284</xdr:rowOff>
    </xdr:from>
    <xdr:to>
      <xdr:col>5</xdr:col>
      <xdr:colOff>371475</xdr:colOff>
      <xdr:row>24</xdr:row>
      <xdr:rowOff>4234</xdr:rowOff>
    </xdr:to>
    <xdr:sp macro="" textlink="DESEMPENHO_EQUIPE!B3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7150" y="4642909"/>
          <a:ext cx="33623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5BD271-E458-4953-A6F6-A0EDFDB506E4}" type="TxLink">
            <a:rPr lang="en-US" sz="1800" b="1" i="0" u="none" strike="noStrike">
              <a:solidFill>
                <a:schemeClr val="bg1"/>
              </a:solidFill>
              <a:latin typeface="Calibri"/>
              <a:cs typeface="Calibri"/>
            </a:rPr>
            <a:pPr/>
            <a:t>ALEX THOMAS FARIAS VASCONCELLOS</a:t>
          </a:fld>
          <a:endParaRPr lang="pt-BR" sz="36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57150</xdr:colOff>
      <xdr:row>24</xdr:row>
      <xdr:rowOff>117475</xdr:rowOff>
    </xdr:from>
    <xdr:to>
      <xdr:col>3</xdr:col>
      <xdr:colOff>289560</xdr:colOff>
      <xdr:row>26</xdr:row>
      <xdr:rowOff>1270</xdr:rowOff>
    </xdr:to>
    <xdr:sp macro="" textlink="DESEMPENHO_EQUIPE!B5">
      <xdr:nvSpPr>
        <xdr:cNvPr id="10" name="CaixaDe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7150" y="4948555"/>
          <a:ext cx="2061210" cy="249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3B40CF1-823B-4BDB-B334-D8FE51CD0C25}" type="TxLink">
            <a:rPr lang="en-US" sz="1400" b="1" i="0" u="none" strike="noStrike">
              <a:solidFill>
                <a:schemeClr val="bg1"/>
              </a:solidFill>
              <a:latin typeface="Calibri"/>
              <a:cs typeface="Calibri"/>
            </a:rPr>
            <a:pPr/>
            <a:t>AJUDANTE DE OPERAÇÃO</a:t>
          </a:fld>
          <a:endParaRPr lang="pt-BR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47625</xdr:colOff>
      <xdr:row>27</xdr:row>
      <xdr:rowOff>11641</xdr:rowOff>
    </xdr:from>
    <xdr:to>
      <xdr:col>2</xdr:col>
      <xdr:colOff>171450</xdr:colOff>
      <xdr:row>28</xdr:row>
      <xdr:rowOff>78316</xdr:rowOff>
    </xdr:to>
    <xdr:sp macro="" textlink="DESEMPENHO_EQUIPE!B4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7625" y="5583766"/>
          <a:ext cx="13430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DD5FD0C-6723-47C9-85AB-E207C6585CD3}" type="TxLink">
            <a:rPr lang="en-US" sz="1400" b="1" i="0" u="none" strike="noStrike">
              <a:solidFill>
                <a:schemeClr val="bg1"/>
              </a:solidFill>
              <a:latin typeface="Calibri"/>
              <a:cs typeface="Calibri"/>
            </a:rPr>
            <a:pPr/>
            <a:t>OPERACIONAL</a:t>
          </a:fld>
          <a:endParaRPr lang="pt-BR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47625</xdr:colOff>
      <xdr:row>28</xdr:row>
      <xdr:rowOff>130174</xdr:rowOff>
    </xdr:from>
    <xdr:to>
      <xdr:col>2</xdr:col>
      <xdr:colOff>247650</xdr:colOff>
      <xdr:row>30</xdr:row>
      <xdr:rowOff>53974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7625" y="5892799"/>
          <a:ext cx="1419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1100">
              <a:solidFill>
                <a:schemeClr val="accent4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rPr>
            <a:t>Data de Contratação</a:t>
          </a:r>
        </a:p>
      </xdr:txBody>
    </xdr:sp>
    <xdr:clientData/>
  </xdr:twoCellAnchor>
  <xdr:twoCellAnchor>
    <xdr:from>
      <xdr:col>0</xdr:col>
      <xdr:colOff>47625</xdr:colOff>
      <xdr:row>31</xdr:row>
      <xdr:rowOff>62440</xdr:rowOff>
    </xdr:from>
    <xdr:to>
      <xdr:col>3</xdr:col>
      <xdr:colOff>9020</xdr:colOff>
      <xdr:row>32</xdr:row>
      <xdr:rowOff>176740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7625" y="6396565"/>
          <a:ext cx="179019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1100">
              <a:solidFill>
                <a:schemeClr val="accent4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rPr>
            <a:t>Salário</a:t>
          </a:r>
        </a:p>
      </xdr:txBody>
    </xdr:sp>
    <xdr:clientData/>
  </xdr:twoCellAnchor>
  <xdr:twoCellAnchor>
    <xdr:from>
      <xdr:col>0</xdr:col>
      <xdr:colOff>47625</xdr:colOff>
      <xdr:row>29</xdr:row>
      <xdr:rowOff>96307</xdr:rowOff>
    </xdr:from>
    <xdr:to>
      <xdr:col>2</xdr:col>
      <xdr:colOff>28575</xdr:colOff>
      <xdr:row>31</xdr:row>
      <xdr:rowOff>77257</xdr:rowOff>
    </xdr:to>
    <xdr:sp macro="" textlink="DESEMPENHO_EQUIPE!B7">
      <xdr:nvSpPr>
        <xdr:cNvPr id="21" name="CaixaDeText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47625" y="6049432"/>
          <a:ext cx="120015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DD19D40-5ADB-4CA6-ACD0-0937A5582FB1}" type="TxLink">
            <a:rPr lang="en-US" sz="1400" b="1" i="0" u="none" strike="noStrike">
              <a:solidFill>
                <a:schemeClr val="bg1"/>
              </a:solidFill>
              <a:latin typeface="Calibri"/>
              <a:cs typeface="Calibri"/>
            </a:rPr>
            <a:pPr/>
            <a:t>11/12/2023</a:t>
          </a:fld>
          <a:endParaRPr lang="pt-BR" sz="3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47625</xdr:colOff>
      <xdr:row>32</xdr:row>
      <xdr:rowOff>47625</xdr:rowOff>
    </xdr:from>
    <xdr:to>
      <xdr:col>2</xdr:col>
      <xdr:colOff>228600</xdr:colOff>
      <xdr:row>34</xdr:row>
      <xdr:rowOff>28575</xdr:rowOff>
    </xdr:to>
    <xdr:sp macro="" textlink="DESEMPENHO_EQUIPE!B9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47625" y="6572250"/>
          <a:ext cx="140017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1CA001B-6D9F-41E8-B960-3E30936F2210}" type="TxLink">
            <a:rPr lang="en-US" sz="1400" b="1" i="0" u="none" strike="noStrike">
              <a:solidFill>
                <a:schemeClr val="bg1"/>
              </a:solidFill>
              <a:latin typeface="Calibri"/>
              <a:cs typeface="Calibri"/>
            </a:rPr>
            <a:pPr/>
            <a:t> R$ 1.770,11 </a:t>
          </a:fld>
          <a:endParaRPr lang="pt-BR" sz="40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205376</xdr:colOff>
          <xdr:row>4</xdr:row>
          <xdr:rowOff>131688</xdr:rowOff>
        </xdr:from>
        <xdr:to>
          <xdr:col>2</xdr:col>
          <xdr:colOff>495300</xdr:colOff>
          <xdr:row>14</xdr:row>
          <xdr:rowOff>81667</xdr:rowOff>
        </xdr:to>
        <xdr:pic>
          <xdr:nvPicPr>
            <xdr:cNvPr id="24" name="Imagem 44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21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05376" y="1322313"/>
              <a:ext cx="1509124" cy="1854979"/>
            </a:xfrm>
            <a:prstGeom prst="rect">
              <a:avLst/>
            </a:prstGeom>
            <a:solidFill>
              <a:schemeClr val="bg1"/>
            </a:solidFill>
          </xdr:spPr>
        </xdr:pic>
        <xdr:clientData/>
      </xdr:twoCellAnchor>
    </mc:Choice>
    <mc:Fallback/>
  </mc:AlternateContent>
  <xdr:twoCellAnchor editAs="absolute">
    <xdr:from>
      <xdr:col>7</xdr:col>
      <xdr:colOff>419100</xdr:colOff>
      <xdr:row>19</xdr:row>
      <xdr:rowOff>104775</xdr:rowOff>
    </xdr:from>
    <xdr:to>
      <xdr:col>13</xdr:col>
      <xdr:colOff>409576</xdr:colOff>
      <xdr:row>20</xdr:row>
      <xdr:rowOff>171450</xdr:rowOff>
    </xdr:to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4686300" y="4152900"/>
          <a:ext cx="3648076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Nota individual por competência (Barras)</a:t>
          </a:r>
        </a:p>
      </xdr:txBody>
    </xdr:sp>
    <xdr:clientData/>
  </xdr:twoCellAnchor>
  <xdr:twoCellAnchor>
    <xdr:from>
      <xdr:col>3</xdr:col>
      <xdr:colOff>95250</xdr:colOff>
      <xdr:row>2</xdr:row>
      <xdr:rowOff>76201</xdr:rowOff>
    </xdr:from>
    <xdr:to>
      <xdr:col>10</xdr:col>
      <xdr:colOff>247650</xdr:colOff>
      <xdr:row>3</xdr:row>
      <xdr:rowOff>171450</xdr:rowOff>
    </xdr:to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1924050" y="809626"/>
          <a:ext cx="4419600" cy="361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800" b="1">
              <a:solidFill>
                <a:srgbClr val="FFC000"/>
              </a:solidFill>
            </a:rPr>
            <a:t>DESEMPENHO DA</a:t>
          </a:r>
          <a:r>
            <a:rPr lang="pt-BR" sz="2800" b="1" baseline="0">
              <a:solidFill>
                <a:srgbClr val="FFC000"/>
              </a:solidFill>
            </a:rPr>
            <a:t> EQUIPE</a:t>
          </a:r>
          <a:endParaRPr lang="pt-BR" sz="2800" b="1">
            <a:solidFill>
              <a:srgbClr val="FFC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6</xdr:row>
          <xdr:rowOff>45720</xdr:rowOff>
        </xdr:from>
        <xdr:to>
          <xdr:col>7</xdr:col>
          <xdr:colOff>251460</xdr:colOff>
          <xdr:row>18</xdr:row>
          <xdr:rowOff>99060</xdr:rowOff>
        </xdr:to>
        <xdr:sp macro="" textlink="">
          <xdr:nvSpPr>
            <xdr:cNvPr id="2109" name="List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0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absolute">
    <xdr:from>
      <xdr:col>7</xdr:col>
      <xdr:colOff>371475</xdr:colOff>
      <xdr:row>6</xdr:row>
      <xdr:rowOff>95250</xdr:rowOff>
    </xdr:from>
    <xdr:to>
      <xdr:col>13</xdr:col>
      <xdr:colOff>247650</xdr:colOff>
      <xdr:row>19</xdr:row>
      <xdr:rowOff>47625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7</xdr:col>
      <xdr:colOff>314325</xdr:colOff>
      <xdr:row>21</xdr:row>
      <xdr:rowOff>38100</xdr:rowOff>
    </xdr:from>
    <xdr:to>
      <xdr:col>13</xdr:col>
      <xdr:colOff>323850</xdr:colOff>
      <xdr:row>33</xdr:row>
      <xdr:rowOff>152400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66674</xdr:colOff>
      <xdr:row>14</xdr:row>
      <xdr:rowOff>171453</xdr:rowOff>
    </xdr:from>
    <xdr:to>
      <xdr:col>3</xdr:col>
      <xdr:colOff>123825</xdr:colOff>
      <xdr:row>18</xdr:row>
      <xdr:rowOff>104778</xdr:rowOff>
    </xdr:to>
    <xdr:grpSp>
      <xdr:nvGrpSpPr>
        <xdr:cNvPr id="114" name="Agrupar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GrpSpPr/>
      </xdr:nvGrpSpPr>
      <xdr:grpSpPr>
        <a:xfrm>
          <a:off x="66674" y="3210986"/>
          <a:ext cx="1885951" cy="678392"/>
          <a:chOff x="57149" y="3028949"/>
          <a:chExt cx="1781175" cy="715192"/>
        </a:xfrm>
      </xdr:grpSpPr>
      <xdr:sp macro="" textlink="">
        <xdr:nvSpPr>
          <xdr:cNvPr id="15" name="CaixaDeText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295275" y="3038475"/>
            <a:ext cx="1419225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10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rPr>
              <a:t>Data de Nascimento</a:t>
            </a:r>
          </a:p>
        </xdr:txBody>
      </xdr:sp>
      <xdr:sp macro="" textlink="">
        <xdr:nvSpPr>
          <xdr:cNvPr id="17" name="CaixaDeTexto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438150" y="3467916"/>
            <a:ext cx="581025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10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rPr>
              <a:t>Idade</a:t>
            </a:r>
          </a:p>
        </xdr:txBody>
      </xdr:sp>
      <xdr:sp macro="" textlink="DESEMPENHO_EQUIPE!B6">
        <xdr:nvSpPr>
          <xdr:cNvPr id="20" name="CaixaDeTexto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 txBox="1"/>
        </xdr:nvSpPr>
        <xdr:spPr>
          <a:xfrm>
            <a:off x="438151" y="3200400"/>
            <a:ext cx="1066799" cy="361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50F990E-C550-401D-AA43-FB6F6695F897}" type="TxLink">
              <a:rPr lang="en-US" sz="14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09/03/1999</a:t>
            </a:fld>
            <a:endParaRPr lang="pt-BR" sz="2400" b="1">
              <a:solidFill>
                <a:schemeClr val="bg1"/>
              </a:solidFill>
            </a:endParaRPr>
          </a:p>
        </xdr:txBody>
      </xdr:sp>
      <xdr:sp macro="" textlink="DESEMPENHO_EQUIPE!B8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 txBox="1"/>
        </xdr:nvSpPr>
        <xdr:spPr>
          <a:xfrm>
            <a:off x="1009650" y="3439341"/>
            <a:ext cx="438149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4C14A2B7-DD28-40A5-93B4-796154487EB1}" type="TxLink">
              <a:rPr lang="en-US" sz="14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25</a:t>
            </a:fld>
            <a:endParaRPr lang="pt-BR" sz="4000" b="1">
              <a:solidFill>
                <a:schemeClr val="bg1"/>
              </a:solidFill>
            </a:endParaRPr>
          </a:p>
        </xdr:txBody>
      </xdr:sp>
      <xdr:sp macro="" textlink="">
        <xdr:nvSpPr>
          <xdr:cNvPr id="48" name="Retângulo: Cantos Arredondados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/>
        </xdr:nvSpPr>
        <xdr:spPr>
          <a:xfrm>
            <a:off x="57149" y="3028949"/>
            <a:ext cx="1781175" cy="685801"/>
          </a:xfrm>
          <a:prstGeom prst="roundRect">
            <a:avLst>
              <a:gd name="adj" fmla="val 5017"/>
            </a:avLst>
          </a:pr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5</xdr:col>
      <xdr:colOff>533400</xdr:colOff>
      <xdr:row>21</xdr:row>
      <xdr:rowOff>47624</xdr:rowOff>
    </xdr:from>
    <xdr:to>
      <xdr:col>7</xdr:col>
      <xdr:colOff>200025</xdr:colOff>
      <xdr:row>26</xdr:row>
      <xdr:rowOff>93134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3581400" y="4391024"/>
          <a:ext cx="885825" cy="976843"/>
          <a:chOff x="5734051" y="1964568"/>
          <a:chExt cx="1762124" cy="1521024"/>
        </a:xfrm>
      </xdr:grpSpPr>
      <xdr:sp macro="" textlink="DESEMPENHO_EQUIPE!F9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5762624" y="2095500"/>
            <a:ext cx="1704975" cy="7639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4512557-2501-4897-A27E-079F86EAA635}" type="TxLink">
              <a:rPr lang="en-US" sz="3600" b="0" i="0" u="none" strike="noStrike">
                <a:solidFill>
                  <a:srgbClr val="FFC000"/>
                </a:solidFill>
                <a:latin typeface="Calibri"/>
                <a:cs typeface="Calibri"/>
              </a:rPr>
              <a:pPr algn="ctr"/>
              <a:t>6,8</a:t>
            </a:fld>
            <a:endParaRPr lang="pt-BR" sz="16600">
              <a:solidFill>
                <a:srgbClr val="FFC000"/>
              </a:solidFill>
            </a:endParaRPr>
          </a:p>
        </xdr:txBody>
      </xdr:sp>
      <xdr:sp macro="" textlink="">
        <xdr:nvSpPr>
          <xdr:cNvPr id="25" name="CaixaDeTexto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5734051" y="2823767"/>
            <a:ext cx="1762124" cy="661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>
                <a:solidFill>
                  <a:schemeClr val="bg1"/>
                </a:solidFill>
              </a:rPr>
              <a:t>Avaliação</a:t>
            </a:r>
            <a:r>
              <a:rPr lang="pt-BR" sz="1050" baseline="0">
                <a:solidFill>
                  <a:schemeClr val="bg1"/>
                </a:solidFill>
              </a:rPr>
              <a:t> do Funcionário</a:t>
            </a:r>
            <a:endParaRPr lang="pt-BR" sz="1050">
              <a:solidFill>
                <a:schemeClr val="bg1"/>
              </a:solidFill>
            </a:endParaRPr>
          </a:p>
        </xdr:txBody>
      </xdr:sp>
      <xdr:sp macro="" textlink="">
        <xdr:nvSpPr>
          <xdr:cNvPr id="55" name="Retângulo: Cantos Arredondados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5743574" y="1964568"/>
            <a:ext cx="1743076" cy="1464993"/>
          </a:xfrm>
          <a:prstGeom prst="roundRect">
            <a:avLst>
              <a:gd name="adj" fmla="val 0"/>
            </a:avLst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1</xdr:col>
      <xdr:colOff>95250</xdr:colOff>
      <xdr:row>0</xdr:row>
      <xdr:rowOff>114300</xdr:rowOff>
    </xdr:from>
    <xdr:to>
      <xdr:col>1</xdr:col>
      <xdr:colOff>95250</xdr:colOff>
      <xdr:row>0</xdr:row>
      <xdr:rowOff>590550</xdr:rowOff>
    </xdr:to>
    <xdr:cxnSp macro="">
      <xdr:nvCxnSpPr>
        <xdr:cNvPr id="57" name="Conector reto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CxnSpPr/>
      </xdr:nvCxnSpPr>
      <xdr:spPr>
        <a:xfrm>
          <a:off x="704850" y="114300"/>
          <a:ext cx="0" cy="47625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304800</xdr:colOff>
      <xdr:row>32</xdr:row>
      <xdr:rowOff>57151</xdr:rowOff>
    </xdr:from>
    <xdr:to>
      <xdr:col>7</xdr:col>
      <xdr:colOff>133350</xdr:colOff>
      <xdr:row>33</xdr:row>
      <xdr:rowOff>133350</xdr:rowOff>
    </xdr:to>
    <xdr:sp macro="" textlink="DESEMPENHO_EQUIPE!$C$6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1524000" y="6581776"/>
          <a:ext cx="2876550" cy="2666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597C509-74E0-4473-8738-D344D05F56EE}" type="TxLink">
            <a:rPr lang="en-US" sz="1400" b="1" i="0" u="none" strike="noStrike">
              <a:solidFill>
                <a:srgbClr val="FFC000"/>
              </a:solidFill>
              <a:latin typeface="Calibri"/>
              <a:cs typeface="Calibri"/>
            </a:rPr>
            <a:pPr algn="ctr"/>
            <a:t> </a:t>
          </a:fld>
          <a:endParaRPr lang="pt-BR" sz="1800" b="1">
            <a:solidFill>
              <a:srgbClr val="FFC000"/>
            </a:solidFill>
          </a:endParaRPr>
        </a:p>
      </xdr:txBody>
    </xdr:sp>
    <xdr:clientData/>
  </xdr:twoCellAnchor>
  <xdr:twoCellAnchor>
    <xdr:from>
      <xdr:col>2</xdr:col>
      <xdr:colOff>304798</xdr:colOff>
      <xdr:row>30</xdr:row>
      <xdr:rowOff>92149</xdr:rowOff>
    </xdr:from>
    <xdr:to>
      <xdr:col>7</xdr:col>
      <xdr:colOff>132007</xdr:colOff>
      <xdr:row>31</xdr:row>
      <xdr:rowOff>137338</xdr:rowOff>
    </xdr:to>
    <xdr:sp macro="" textlink="DESEMPENHO_EQUIPE!$C$7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1523998" y="6235774"/>
          <a:ext cx="2875209" cy="2356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6BE02C8-623E-4A6D-AA47-067A0618EEF0}" type="TxLink">
            <a:rPr lang="en-US" sz="1400" b="1" i="0" u="none" strike="noStrike">
              <a:solidFill>
                <a:srgbClr val="FFC000"/>
              </a:solidFill>
              <a:latin typeface="Calibri"/>
              <a:cs typeface="Calibri"/>
            </a:rPr>
            <a:pPr algn="ctr"/>
            <a:t> </a:t>
          </a:fld>
          <a:endParaRPr lang="pt-BR" sz="1800" b="1">
            <a:solidFill>
              <a:srgbClr val="FFC000"/>
            </a:solidFill>
          </a:endParaRPr>
        </a:p>
      </xdr:txBody>
    </xdr:sp>
    <xdr:clientData/>
  </xdr:twoCellAnchor>
  <xdr:twoCellAnchor>
    <xdr:from>
      <xdr:col>2</xdr:col>
      <xdr:colOff>304799</xdr:colOff>
      <xdr:row>28</xdr:row>
      <xdr:rowOff>133349</xdr:rowOff>
    </xdr:from>
    <xdr:to>
      <xdr:col>7</xdr:col>
      <xdr:colOff>132008</xdr:colOff>
      <xdr:row>29</xdr:row>
      <xdr:rowOff>172335</xdr:rowOff>
    </xdr:to>
    <xdr:sp macro="" textlink="DESEMPENHO_EQUIPE!$C$11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1523999" y="5895974"/>
          <a:ext cx="2875209" cy="2294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C47AA0F-44D6-4960-86A1-AA8486486172}" type="TxLink">
            <a:rPr lang="en-US" sz="1400" b="1" i="0" u="none" strike="noStrike">
              <a:solidFill>
                <a:srgbClr val="FFC000"/>
              </a:solidFill>
              <a:latin typeface="Calibri"/>
              <a:cs typeface="Calibri"/>
            </a:rPr>
            <a:pPr algn="ctr"/>
            <a:t>Funcionário Ativo a 0 anos</a:t>
          </a:fld>
          <a:endParaRPr lang="pt-BR" sz="1800" b="1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38100</xdr:rowOff>
    </xdr:from>
    <xdr:to>
      <xdr:col>1</xdr:col>
      <xdr:colOff>38100</xdr:colOff>
      <xdr:row>0</xdr:row>
      <xdr:rowOff>638100</xdr:rowOff>
    </xdr:to>
    <xdr:pic>
      <xdr:nvPicPr>
        <xdr:cNvPr id="49" name="Imagem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00"/>
          <a:ext cx="628650" cy="600000"/>
        </a:xfrm>
        <a:prstGeom prst="rect">
          <a:avLst/>
        </a:prstGeom>
      </xdr:spPr>
    </xdr:pic>
    <xdr:clientData/>
  </xdr:twoCellAnchor>
  <xdr:twoCellAnchor>
    <xdr:from>
      <xdr:col>20</xdr:col>
      <xdr:colOff>314326</xdr:colOff>
      <xdr:row>0</xdr:row>
      <xdr:rowOff>86850</xdr:rowOff>
    </xdr:from>
    <xdr:to>
      <xdr:col>23</xdr:col>
      <xdr:colOff>94750</xdr:colOff>
      <xdr:row>0</xdr:row>
      <xdr:rowOff>658350</xdr:rowOff>
    </xdr:to>
    <xdr:sp macro="" textlink="">
      <xdr:nvSpPr>
        <xdr:cNvPr id="84" name="Retângulo: Cantos Arredondados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11906251" y="86850"/>
          <a:ext cx="1609224" cy="571500"/>
        </a:xfrm>
        <a:prstGeom prst="roundRect">
          <a:avLst>
            <a:gd name="adj" fmla="val 11033"/>
          </a:avLst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21</xdr:col>
      <xdr:colOff>424289</xdr:colOff>
      <xdr:row>0</xdr:row>
      <xdr:rowOff>77325</xdr:rowOff>
    </xdr:from>
    <xdr:to>
      <xdr:col>22</xdr:col>
      <xdr:colOff>376778</xdr:colOff>
      <xdr:row>0</xdr:row>
      <xdr:rowOff>448800</xdr:rowOff>
    </xdr:to>
    <xdr:sp macro="" textlink="INDICADORES_GERAIS!$A$13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12625814" y="77325"/>
          <a:ext cx="562089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BC584CE-25D2-4CA3-8A58-5ACF2E545D3A}" type="TxLink">
            <a:rPr lang="en-US" sz="2400" b="1" i="0" u="none" strike="noStrike">
              <a:solidFill>
                <a:schemeClr val="bg1"/>
              </a:solidFill>
              <a:latin typeface="Calibri"/>
              <a:cs typeface="Calibri"/>
            </a:rPr>
            <a:pPr/>
            <a:t>266</a:t>
          </a:fld>
          <a:endParaRPr lang="pt-BR" sz="2400" b="1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341274</xdr:colOff>
      <xdr:row>0</xdr:row>
      <xdr:rowOff>258302</xdr:rowOff>
    </xdr:from>
    <xdr:to>
      <xdr:col>21</xdr:col>
      <xdr:colOff>78295</xdr:colOff>
      <xdr:row>0</xdr:row>
      <xdr:rowOff>610726</xdr:rowOff>
    </xdr:to>
    <xdr:pic>
      <xdr:nvPicPr>
        <xdr:cNvPr id="86" name="Gráfico 85" descr="Grupo de homens com preenchimento sólido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1933199" y="258302"/>
          <a:ext cx="346621" cy="352424"/>
        </a:xfrm>
        <a:prstGeom prst="rect">
          <a:avLst/>
        </a:prstGeom>
      </xdr:spPr>
    </xdr:pic>
    <xdr:clientData/>
  </xdr:twoCellAnchor>
  <xdr:twoCellAnchor>
    <xdr:from>
      <xdr:col>21</xdr:col>
      <xdr:colOff>85725</xdr:colOff>
      <xdr:row>0</xdr:row>
      <xdr:rowOff>420225</xdr:rowOff>
    </xdr:from>
    <xdr:to>
      <xdr:col>23</xdr:col>
      <xdr:colOff>219075</xdr:colOff>
      <xdr:row>1</xdr:row>
      <xdr:rowOff>1125</xdr:rowOff>
    </xdr:to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12287250" y="420225"/>
          <a:ext cx="13525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50" b="1">
              <a:solidFill>
                <a:schemeClr val="bg1"/>
              </a:solidFill>
            </a:rPr>
            <a:t>Funcionários ativos</a:t>
          </a:r>
        </a:p>
      </xdr:txBody>
    </xdr:sp>
    <xdr:clientData/>
  </xdr:twoCellAnchor>
  <xdr:twoCellAnchor>
    <xdr:from>
      <xdr:col>26</xdr:col>
      <xdr:colOff>19051</xdr:colOff>
      <xdr:row>0</xdr:row>
      <xdr:rowOff>66675</xdr:rowOff>
    </xdr:from>
    <xdr:to>
      <xdr:col>30</xdr:col>
      <xdr:colOff>47626</xdr:colOff>
      <xdr:row>0</xdr:row>
      <xdr:rowOff>667875</xdr:rowOff>
    </xdr:to>
    <xdr:grpSp>
      <xdr:nvGrpSpPr>
        <xdr:cNvPr id="120" name="Agrupar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GrpSpPr/>
      </xdr:nvGrpSpPr>
      <xdr:grpSpPr>
        <a:xfrm>
          <a:off x="15275984" y="66675"/>
          <a:ext cx="2483909" cy="601200"/>
          <a:chOff x="10925176" y="952500"/>
          <a:chExt cx="2466975" cy="590550"/>
        </a:xfrm>
      </xdr:grpSpPr>
      <xdr:sp macro="" textlink="">
        <xdr:nvSpPr>
          <xdr:cNvPr id="95" name="Retângulo: Cantos Arredondados 94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/>
        </xdr:nvSpPr>
        <xdr:spPr>
          <a:xfrm>
            <a:off x="10925176" y="952500"/>
            <a:ext cx="2381250" cy="572400"/>
          </a:xfrm>
          <a:prstGeom prst="roundRect">
            <a:avLst>
              <a:gd name="adj" fmla="val 11033"/>
            </a:avLst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INDICADORES_GERAIS!$A$19">
        <xdr:nvSpPr>
          <xdr:cNvPr id="96" name="CaixaDeTexto 95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 txBox="1"/>
        </xdr:nvSpPr>
        <xdr:spPr>
          <a:xfrm>
            <a:off x="11296651" y="952500"/>
            <a:ext cx="2095500" cy="3714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9CF30909-56DA-42E7-96E7-5DCC264BA203}" type="TxLink">
              <a:rPr lang="en-US" sz="24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 R$ 601.214,94 </a:t>
            </a:fld>
            <a:endParaRPr lang="pt-BR" sz="88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97" name="CaixaDeTexto 96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 txBox="1"/>
        </xdr:nvSpPr>
        <xdr:spPr>
          <a:xfrm>
            <a:off x="11382377" y="1285875"/>
            <a:ext cx="125730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050" b="1">
                <a:solidFill>
                  <a:sysClr val="windowText" lastClr="000000"/>
                </a:solidFill>
              </a:rPr>
              <a:t>Total</a:t>
            </a:r>
            <a:r>
              <a:rPr lang="pt-BR" sz="1050" b="1" baseline="0">
                <a:solidFill>
                  <a:sysClr val="windowText" lastClr="000000"/>
                </a:solidFill>
              </a:rPr>
              <a:t> Salários</a:t>
            </a:r>
            <a:endParaRPr lang="pt-BR" sz="1050" b="1">
              <a:solidFill>
                <a:sysClr val="windowText" lastClr="000000"/>
              </a:solidFill>
            </a:endParaRPr>
          </a:p>
        </xdr:txBody>
      </xdr:sp>
      <xdr:pic>
        <xdr:nvPicPr>
          <xdr:cNvPr id="98" name="Gráfico 97" descr="Moedas estrutura de tópicos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>
            <a:off x="10944226" y="1066800"/>
            <a:ext cx="400050" cy="400050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38101</xdr:colOff>
      <xdr:row>0</xdr:row>
      <xdr:rowOff>76200</xdr:rowOff>
    </xdr:from>
    <xdr:to>
      <xdr:col>20</xdr:col>
      <xdr:colOff>255676</xdr:colOff>
      <xdr:row>1</xdr:row>
      <xdr:rowOff>1125</xdr:rowOff>
    </xdr:to>
    <xdr:grpSp>
      <xdr:nvGrpSpPr>
        <xdr:cNvPr id="119" name="Agrupar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GrpSpPr/>
      </xdr:nvGrpSpPr>
      <xdr:grpSpPr>
        <a:xfrm>
          <a:off x="8547101" y="76200"/>
          <a:ext cx="3307908" cy="593792"/>
          <a:chOff x="9344026" y="180975"/>
          <a:chExt cx="3313200" cy="590550"/>
        </a:xfrm>
      </xdr:grpSpPr>
      <xdr:sp macro="" textlink="">
        <xdr:nvSpPr>
          <xdr:cNvPr id="100" name="Retângulo: Cantos Arredondados 99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/>
        </xdr:nvSpPr>
        <xdr:spPr>
          <a:xfrm>
            <a:off x="9353550" y="180975"/>
            <a:ext cx="3295650" cy="571500"/>
          </a:xfrm>
          <a:prstGeom prst="roundRect">
            <a:avLst>
              <a:gd name="adj" fmla="val 11033"/>
            </a:avLst>
          </a:prstGeom>
          <a:solidFill>
            <a:srgbClr val="CCCC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101" name="Gráfico 100" descr="Medalha com preenchimento sólido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12239626" y="323850"/>
            <a:ext cx="417600" cy="417600"/>
          </a:xfrm>
          <a:prstGeom prst="rect">
            <a:avLst/>
          </a:prstGeom>
        </xdr:spPr>
      </xdr:pic>
      <xdr:pic>
        <xdr:nvPicPr>
          <xdr:cNvPr id="102" name="Gráfico 101" descr="Bolo com preenchimento sólido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3"/>
              </a:ext>
            </a:extLst>
          </a:blip>
          <a:stretch>
            <a:fillRect/>
          </a:stretch>
        </xdr:blipFill>
        <xdr:spPr>
          <a:xfrm>
            <a:off x="9344026" y="300000"/>
            <a:ext cx="454320" cy="417600"/>
          </a:xfrm>
          <a:prstGeom prst="rect">
            <a:avLst/>
          </a:prstGeom>
        </xdr:spPr>
      </xdr:pic>
      <xdr:sp macro="" textlink="">
        <xdr:nvSpPr>
          <xdr:cNvPr id="103" name="CaixaDeTexto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 txBox="1"/>
        </xdr:nvSpPr>
        <xdr:spPr>
          <a:xfrm>
            <a:off x="10115551" y="276226"/>
            <a:ext cx="1819275" cy="323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800" b="1">
                <a:solidFill>
                  <a:schemeClr val="bg1"/>
                </a:solidFill>
              </a:rPr>
              <a:t>Aniversarienates</a:t>
            </a:r>
          </a:p>
        </xdr:txBody>
      </xdr:sp>
      <xdr:sp macro="" textlink="">
        <xdr:nvSpPr>
          <xdr:cNvPr id="104" name="CaixaDeTexto 103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 txBox="1"/>
        </xdr:nvSpPr>
        <xdr:spPr>
          <a:xfrm>
            <a:off x="11715751" y="514350"/>
            <a:ext cx="742949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050" b="1" baseline="0">
                <a:solidFill>
                  <a:schemeClr val="bg1"/>
                </a:solidFill>
              </a:rPr>
              <a:t>Empresa</a:t>
            </a:r>
            <a:endParaRPr lang="pt-BR" sz="1050" b="1">
              <a:solidFill>
                <a:schemeClr val="bg1"/>
              </a:solidFill>
            </a:endParaRPr>
          </a:p>
        </xdr:txBody>
      </xdr:sp>
      <xdr:sp macro="" textlink="INDICADORES_GERAIS!$B$22">
        <xdr:nvSpPr>
          <xdr:cNvPr id="105" name="CaixaDeTexto 104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 txBox="1"/>
        </xdr:nvSpPr>
        <xdr:spPr>
          <a:xfrm>
            <a:off x="9877427" y="219075"/>
            <a:ext cx="466724" cy="3714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fld id="{169235E4-6465-4551-B625-805B605C7639}" type="TxLink">
              <a:rPr lang="en-US" sz="2400" b="1" i="0" u="none" strike="noStrike">
                <a:solidFill>
                  <a:schemeClr val="bg1"/>
                </a:solidFill>
                <a:latin typeface="Calibri"/>
                <a:ea typeface="+mn-ea"/>
                <a:cs typeface="Calibri"/>
              </a:rPr>
              <a:pPr marL="0" indent="0"/>
              <a:t>1</a:t>
            </a:fld>
            <a:endParaRPr lang="pt-BR" sz="2400" b="1" i="0" u="none" strike="noStrike">
              <a:solidFill>
                <a:schemeClr val="bg1"/>
              </a:solidFill>
              <a:latin typeface="Calibri"/>
              <a:ea typeface="+mn-ea"/>
              <a:cs typeface="Calibri"/>
            </a:endParaRPr>
          </a:p>
        </xdr:txBody>
      </xdr:sp>
      <xdr:sp macro="" textlink="INDICADORES_GERAIS!$B$23">
        <xdr:nvSpPr>
          <xdr:cNvPr id="106" name="CaixaDeTexto 105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 txBox="1"/>
        </xdr:nvSpPr>
        <xdr:spPr>
          <a:xfrm>
            <a:off x="11915777" y="219075"/>
            <a:ext cx="495300" cy="3714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fld id="{683AA1CB-EE8B-4FFA-9D39-8003F42D9F74}" type="TxLink">
              <a:rPr lang="en-US" sz="2400" b="1" i="0" u="none" strike="noStrike">
                <a:solidFill>
                  <a:schemeClr val="bg1"/>
                </a:solidFill>
                <a:latin typeface="Calibri"/>
                <a:ea typeface="+mn-ea"/>
                <a:cs typeface="Calibri"/>
              </a:rPr>
              <a:pPr marL="0" indent="0"/>
              <a:t>2</a:t>
            </a:fld>
            <a:endParaRPr lang="pt-BR" sz="2400" b="1" i="0" u="none" strike="noStrike">
              <a:solidFill>
                <a:schemeClr val="bg1"/>
              </a:solidFill>
              <a:latin typeface="Calibri"/>
              <a:ea typeface="+mn-ea"/>
              <a:cs typeface="Calibri"/>
            </a:endParaRPr>
          </a:p>
        </xdr:txBody>
      </xdr:sp>
      <xdr:sp macro="" textlink="">
        <xdr:nvSpPr>
          <xdr:cNvPr id="107" name="CaixaDeTexto 106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 txBox="1"/>
        </xdr:nvSpPr>
        <xdr:spPr>
          <a:xfrm>
            <a:off x="9753601" y="514350"/>
            <a:ext cx="742949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050" b="1" baseline="0">
                <a:solidFill>
                  <a:schemeClr val="bg1"/>
                </a:solidFill>
              </a:rPr>
              <a:t>Pessoas</a:t>
            </a:r>
            <a:endParaRPr lang="pt-BR" sz="105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228600</xdr:colOff>
      <xdr:row>26</xdr:row>
      <xdr:rowOff>95250</xdr:rowOff>
    </xdr:from>
    <xdr:to>
      <xdr:col>7</xdr:col>
      <xdr:colOff>196040</xdr:colOff>
      <xdr:row>33</xdr:row>
      <xdr:rowOff>152401</xdr:rowOff>
    </xdr:to>
    <xdr:grpSp>
      <xdr:nvGrpSpPr>
        <xdr:cNvPr id="115" name="Agrupar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GrpSpPr/>
      </xdr:nvGrpSpPr>
      <xdr:grpSpPr>
        <a:xfrm>
          <a:off x="1447800" y="5369983"/>
          <a:ext cx="3015440" cy="1361018"/>
          <a:chOff x="1476375" y="5334000"/>
          <a:chExt cx="3034490" cy="1581151"/>
        </a:xfrm>
      </xdr:grpSpPr>
      <xdr:sp macro="" textlink="">
        <xdr:nvSpPr>
          <xdr:cNvPr id="56" name="Retângulo: Cantos Arredondados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/>
        </xdr:nvSpPr>
        <xdr:spPr>
          <a:xfrm>
            <a:off x="1476375" y="5334001"/>
            <a:ext cx="3034490" cy="1581150"/>
          </a:xfrm>
          <a:prstGeom prst="roundRect">
            <a:avLst>
              <a:gd name="adj" fmla="val 485"/>
            </a:avLst>
          </a:pr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 u="sng"/>
          </a:p>
        </xdr:txBody>
      </xdr:sp>
      <xdr:sp macro="" textlink="">
        <xdr:nvSpPr>
          <xdr:cNvPr id="108" name="Retângulo: Cantos Arredondados 107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/>
        </xdr:nvSpPr>
        <xdr:spPr>
          <a:xfrm>
            <a:off x="1476375" y="5334000"/>
            <a:ext cx="3034490" cy="352426"/>
          </a:xfrm>
          <a:prstGeom prst="roundRect">
            <a:avLst>
              <a:gd name="adj" fmla="val 485"/>
            </a:avLst>
          </a:pr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 u="sng"/>
          </a:p>
        </xdr:txBody>
      </xdr:sp>
    </xdr:grpSp>
    <xdr:clientData/>
  </xdr:twoCellAnchor>
  <xdr:twoCellAnchor>
    <xdr:from>
      <xdr:col>2</xdr:col>
      <xdr:colOff>466725</xdr:colOff>
      <xdr:row>26</xdr:row>
      <xdr:rowOff>133350</xdr:rowOff>
    </xdr:from>
    <xdr:to>
      <xdr:col>6</xdr:col>
      <xdr:colOff>476250</xdr:colOff>
      <xdr:row>27</xdr:row>
      <xdr:rowOff>142875</xdr:rowOff>
    </xdr:to>
    <xdr:sp macro="" textlink="">
      <xdr:nvSpPr>
        <xdr:cNvPr id="109" name="CaixaDeTexto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1685925" y="5514975"/>
          <a:ext cx="244792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>
              <a:solidFill>
                <a:schemeClr val="bg1"/>
              </a:solidFill>
            </a:rPr>
            <a:t>Status Funcionário</a:t>
          </a:r>
        </a:p>
      </xdr:txBody>
    </xdr:sp>
    <xdr:clientData/>
  </xdr:twoCellAnchor>
  <xdr:twoCellAnchor>
    <xdr:from>
      <xdr:col>23</xdr:col>
      <xdr:colOff>171952</xdr:colOff>
      <xdr:row>0</xdr:row>
      <xdr:rowOff>76200</xdr:rowOff>
    </xdr:from>
    <xdr:to>
      <xdr:col>25</xdr:col>
      <xdr:colOff>561976</xdr:colOff>
      <xdr:row>0</xdr:row>
      <xdr:rowOff>657225</xdr:rowOff>
    </xdr:to>
    <xdr:sp macro="" textlink="">
      <xdr:nvSpPr>
        <xdr:cNvPr id="89" name="Retângulo: Cantos Arredondados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13592677" y="76200"/>
          <a:ext cx="1609224" cy="581025"/>
        </a:xfrm>
        <a:prstGeom prst="roundRect">
          <a:avLst>
            <a:gd name="adj" fmla="val 11033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23</xdr:col>
      <xdr:colOff>500092</xdr:colOff>
      <xdr:row>0</xdr:row>
      <xdr:rowOff>76200</xdr:rowOff>
    </xdr:from>
    <xdr:to>
      <xdr:col>25</xdr:col>
      <xdr:colOff>573697</xdr:colOff>
      <xdr:row>0</xdr:row>
      <xdr:rowOff>473234</xdr:rowOff>
    </xdr:to>
    <xdr:sp macro="" textlink="INDICADORES_GERAIS!$A$16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13920817" y="76200"/>
          <a:ext cx="1292805" cy="3970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469EB64B-4201-410A-85B5-B7DB4FF86367}" type="TxLink">
            <a:rPr lang="en-US" sz="2400" b="1" i="0" u="none" strike="noStrike">
              <a:solidFill>
                <a:srgbClr val="FF0000"/>
              </a:solidFill>
              <a:latin typeface="Calibri"/>
              <a:cs typeface="Calibri"/>
            </a:rPr>
            <a:pPr algn="ctr"/>
            <a:t>27,3%</a:t>
          </a:fld>
          <a:endParaRPr lang="pt-BR" sz="2400" b="1">
            <a:solidFill>
              <a:schemeClr val="bg1"/>
            </a:solidFill>
          </a:endParaRPr>
        </a:p>
      </xdr:txBody>
    </xdr:sp>
    <xdr:clientData/>
  </xdr:twoCellAnchor>
  <xdr:twoCellAnchor>
    <xdr:from>
      <xdr:col>24</xdr:col>
      <xdr:colOff>180276</xdr:colOff>
      <xdr:row>0</xdr:row>
      <xdr:rowOff>415131</xdr:rowOff>
    </xdr:from>
    <xdr:to>
      <xdr:col>25</xdr:col>
      <xdr:colOff>470019</xdr:colOff>
      <xdr:row>0</xdr:row>
      <xdr:rowOff>647541</xdr:rowOff>
    </xdr:to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14210601" y="415131"/>
          <a:ext cx="899343" cy="2324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50" b="1">
              <a:solidFill>
                <a:schemeClr val="bg1"/>
              </a:solidFill>
            </a:rPr>
            <a:t>Turnover</a:t>
          </a:r>
        </a:p>
      </xdr:txBody>
    </xdr:sp>
    <xdr:clientData/>
  </xdr:twoCellAnchor>
  <xdr:twoCellAnchor>
    <xdr:from>
      <xdr:col>23</xdr:col>
      <xdr:colOff>160798</xdr:colOff>
      <xdr:row>0</xdr:row>
      <xdr:rowOff>230824</xdr:rowOff>
    </xdr:from>
    <xdr:to>
      <xdr:col>23</xdr:col>
      <xdr:colOff>554261</xdr:colOff>
      <xdr:row>0</xdr:row>
      <xdr:rowOff>656908</xdr:rowOff>
    </xdr:to>
    <xdr:grpSp>
      <xdr:nvGrpSpPr>
        <xdr:cNvPr id="113" name="Agrupar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GrpSpPr/>
      </xdr:nvGrpSpPr>
      <xdr:grpSpPr>
        <a:xfrm>
          <a:off x="13588931" y="230824"/>
          <a:ext cx="393463" cy="426084"/>
          <a:chOff x="8639175" y="2619376"/>
          <a:chExt cx="438150" cy="533399"/>
        </a:xfrm>
      </xdr:grpSpPr>
      <xdr:pic>
        <xdr:nvPicPr>
          <xdr:cNvPr id="33" name="Gráfico 32" descr="Funcionário de escritório com preenchimento sólido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8639175" y="2790825"/>
            <a:ext cx="316725" cy="316725"/>
          </a:xfrm>
          <a:prstGeom prst="rect">
            <a:avLst/>
          </a:prstGeom>
        </xdr:spPr>
      </xdr:pic>
      <xdr:pic>
        <xdr:nvPicPr>
          <xdr:cNvPr id="35" name="Gráfico 34" descr="Funcionário de escritório estrutura de tópicos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8760600" y="2664600"/>
            <a:ext cx="316725" cy="316725"/>
          </a:xfrm>
          <a:prstGeom prst="rect">
            <a:avLst/>
          </a:prstGeom>
        </xdr:spPr>
      </xdr:pic>
      <xdr:pic>
        <xdr:nvPicPr>
          <xdr:cNvPr id="39" name="Gráfico 38" descr="Seta para Baixo com preenchimento sólido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8705851" y="2619376"/>
            <a:ext cx="154799" cy="154799"/>
          </a:xfrm>
          <a:prstGeom prst="rect">
            <a:avLst/>
          </a:prstGeom>
        </xdr:spPr>
      </xdr:pic>
      <xdr:pic>
        <xdr:nvPicPr>
          <xdr:cNvPr id="41" name="Gráfico 40" descr="Seta para Cima com preenchimento sólido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8893951" y="2997976"/>
            <a:ext cx="154799" cy="154799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95249</xdr:colOff>
      <xdr:row>0</xdr:row>
      <xdr:rowOff>66675</xdr:rowOff>
    </xdr:from>
    <xdr:to>
      <xdr:col>10</xdr:col>
      <xdr:colOff>19051</xdr:colOff>
      <xdr:row>0</xdr:row>
      <xdr:rowOff>619125</xdr:rowOff>
    </xdr:to>
    <xdr:sp macro="" textlink="">
      <xdr:nvSpPr>
        <xdr:cNvPr id="117" name="CaixaDeTexto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704849" y="66675"/>
          <a:ext cx="5410202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5400" b="1">
              <a:solidFill>
                <a:schemeClr val="bg1"/>
              </a:solidFill>
            </a:rPr>
            <a:t>DASHBOARD RH</a:t>
          </a:r>
        </a:p>
      </xdr:txBody>
    </xdr:sp>
    <xdr:clientData/>
  </xdr:twoCellAnchor>
  <xdr:twoCellAnchor>
    <xdr:from>
      <xdr:col>26</xdr:col>
      <xdr:colOff>457201</xdr:colOff>
      <xdr:row>6</xdr:row>
      <xdr:rowOff>114300</xdr:rowOff>
    </xdr:from>
    <xdr:to>
      <xdr:col>30</xdr:col>
      <xdr:colOff>47625</xdr:colOff>
      <xdr:row>18</xdr:row>
      <xdr:rowOff>123823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23</xdr:col>
      <xdr:colOff>238125</xdr:colOff>
      <xdr:row>22</xdr:row>
      <xdr:rowOff>104775</xdr:rowOff>
    </xdr:from>
    <xdr:to>
      <xdr:col>26</xdr:col>
      <xdr:colOff>323850</xdr:colOff>
      <xdr:row>32</xdr:row>
      <xdr:rowOff>38100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24</xdr:col>
      <xdr:colOff>400051</xdr:colOff>
      <xdr:row>26</xdr:row>
      <xdr:rowOff>152401</xdr:rowOff>
    </xdr:from>
    <xdr:to>
      <xdr:col>25</xdr:col>
      <xdr:colOff>111228</xdr:colOff>
      <xdr:row>28</xdr:row>
      <xdr:rowOff>92178</xdr:rowOff>
    </xdr:to>
    <xdr:pic>
      <xdr:nvPicPr>
        <xdr:cNvPr id="141" name="Gráfico 140" descr="Gênero com preenchimento sólido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14430376" y="5534026"/>
          <a:ext cx="320777" cy="320777"/>
        </a:xfrm>
        <a:prstGeom prst="rect">
          <a:avLst/>
        </a:prstGeom>
      </xdr:spPr>
    </xdr:pic>
    <xdr:clientData/>
  </xdr:twoCellAnchor>
  <xdr:twoCellAnchor>
    <xdr:from>
      <xdr:col>23</xdr:col>
      <xdr:colOff>133350</xdr:colOff>
      <xdr:row>19</xdr:row>
      <xdr:rowOff>57151</xdr:rowOff>
    </xdr:from>
    <xdr:to>
      <xdr:col>26</xdr:col>
      <xdr:colOff>323850</xdr:colOff>
      <xdr:row>21</xdr:row>
      <xdr:rowOff>1</xdr:rowOff>
    </xdr:to>
    <xdr:sp macro="" textlink="">
      <xdr:nvSpPr>
        <xdr:cNvPr id="143" name="CaixaDeTexto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13554075" y="4105276"/>
          <a:ext cx="20193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BR" sz="1400" b="1">
              <a:solidFill>
                <a:schemeClr val="bg1"/>
              </a:solidFill>
              <a:latin typeface="+mn-lt"/>
              <a:ea typeface="+mn-ea"/>
              <a:cs typeface="+mn-cs"/>
            </a:rPr>
            <a:t>Participação por Gênero</a:t>
          </a:r>
        </a:p>
      </xdr:txBody>
    </xdr:sp>
    <xdr:clientData/>
  </xdr:twoCellAnchor>
  <xdr:twoCellAnchor editAs="absolute">
    <xdr:from>
      <xdr:col>15</xdr:col>
      <xdr:colOff>66675</xdr:colOff>
      <xdr:row>4</xdr:row>
      <xdr:rowOff>114300</xdr:rowOff>
    </xdr:from>
    <xdr:to>
      <xdr:col>23</xdr:col>
      <xdr:colOff>38100</xdr:colOff>
      <xdr:row>5</xdr:row>
      <xdr:rowOff>180975</xdr:rowOff>
    </xdr:to>
    <xdr:sp macro="" textlink="">
      <xdr:nvSpPr>
        <xdr:cNvPr id="145" name="CaixaDeTexto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8610600" y="1304925"/>
          <a:ext cx="48482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BR" sz="1400" b="1">
              <a:solidFill>
                <a:schemeClr val="bg1"/>
              </a:solidFill>
              <a:latin typeface="+mn-lt"/>
              <a:ea typeface="+mn-ea"/>
              <a:cs typeface="+mn-cs"/>
            </a:rPr>
            <a:t>Quantidade de Funcionários por Tempo de Empresa</a:t>
          </a:r>
        </a:p>
      </xdr:txBody>
    </xdr:sp>
    <xdr:clientData/>
  </xdr:twoCellAnchor>
  <xdr:twoCellAnchor editAs="absolute">
    <xdr:from>
      <xdr:col>15</xdr:col>
      <xdr:colOff>76200</xdr:colOff>
      <xdr:row>6</xdr:row>
      <xdr:rowOff>161924</xdr:rowOff>
    </xdr:from>
    <xdr:to>
      <xdr:col>22</xdr:col>
      <xdr:colOff>590550</xdr:colOff>
      <xdr:row>18</xdr:row>
      <xdr:rowOff>114300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23</xdr:col>
      <xdr:colOff>66676</xdr:colOff>
      <xdr:row>6</xdr:row>
      <xdr:rowOff>76200</xdr:rowOff>
    </xdr:from>
    <xdr:to>
      <xdr:col>26</xdr:col>
      <xdr:colOff>447675</xdr:colOff>
      <xdr:row>18</xdr:row>
      <xdr:rowOff>152399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26</xdr:col>
      <xdr:colOff>561976</xdr:colOff>
      <xdr:row>22</xdr:row>
      <xdr:rowOff>95251</xdr:rowOff>
    </xdr:from>
    <xdr:to>
      <xdr:col>29</xdr:col>
      <xdr:colOff>409576</xdr:colOff>
      <xdr:row>32</xdr:row>
      <xdr:rowOff>19050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7</xdr:col>
      <xdr:colOff>304800</xdr:colOff>
      <xdr:row>19</xdr:row>
      <xdr:rowOff>66675</xdr:rowOff>
    </xdr:from>
    <xdr:to>
      <xdr:col>13</xdr:col>
      <xdr:colOff>523875</xdr:colOff>
      <xdr:row>33</xdr:row>
      <xdr:rowOff>163875</xdr:rowOff>
    </xdr:to>
    <xdr:sp macro="" textlink="">
      <xdr:nvSpPr>
        <xdr:cNvPr id="157" name="Retângulo: Cantos Superiores Arredondados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/>
      </xdr:nvSpPr>
      <xdr:spPr>
        <a:xfrm>
          <a:off x="4572000" y="4114800"/>
          <a:ext cx="3876675" cy="2764200"/>
        </a:xfrm>
        <a:prstGeom prst="round2SameRect">
          <a:avLst>
            <a:gd name="adj1" fmla="val 3958"/>
            <a:gd name="adj2" fmla="val 0"/>
          </a:avLst>
        </a:prstGeom>
        <a:noFill/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absolute">
    <xdr:from>
      <xdr:col>15</xdr:col>
      <xdr:colOff>76200</xdr:colOff>
      <xdr:row>24</xdr:row>
      <xdr:rowOff>20324</xdr:rowOff>
    </xdr:from>
    <xdr:to>
      <xdr:col>23</xdr:col>
      <xdr:colOff>19050</xdr:colOff>
      <xdr:row>33</xdr:row>
      <xdr:rowOff>77474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20</xdr:col>
      <xdr:colOff>229249</xdr:colOff>
      <xdr:row>21</xdr:row>
      <xdr:rowOff>106049</xdr:rowOff>
    </xdr:from>
    <xdr:to>
      <xdr:col>21</xdr:col>
      <xdr:colOff>571499</xdr:colOff>
      <xdr:row>23</xdr:row>
      <xdr:rowOff>161685</xdr:rowOff>
    </xdr:to>
    <xdr:grpSp>
      <xdr:nvGrpSpPr>
        <xdr:cNvPr id="111" name="Agrupar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GrpSpPr/>
      </xdr:nvGrpSpPr>
      <xdr:grpSpPr>
        <a:xfrm>
          <a:off x="11828582" y="4449449"/>
          <a:ext cx="951850" cy="428169"/>
          <a:chOff x="7487300" y="1702232"/>
          <a:chExt cx="951850" cy="436636"/>
        </a:xfrm>
      </xdr:grpSpPr>
      <xdr:sp macro="" textlink="">
        <xdr:nvSpPr>
          <xdr:cNvPr id="112" name="Retângulo: Cantos Arredondados 111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/>
        </xdr:nvSpPr>
        <xdr:spPr>
          <a:xfrm>
            <a:off x="7487300" y="1718758"/>
            <a:ext cx="875650" cy="420110"/>
          </a:xfrm>
          <a:prstGeom prst="roundRect">
            <a:avLst>
              <a:gd name="adj" fmla="val 11033"/>
            </a:avLst>
          </a:prstGeom>
          <a:solidFill>
            <a:schemeClr val="accent2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INDICADORES_GERAIS!A4">
        <xdr:nvSpPr>
          <xdr:cNvPr id="122" name="CaixaDeTexto 121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 txBox="1"/>
        </xdr:nvSpPr>
        <xdr:spPr>
          <a:xfrm>
            <a:off x="7876887" y="1702232"/>
            <a:ext cx="352713" cy="2789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707D7CF1-0F68-4733-9652-C87A97A61A09}" type="TxLink">
              <a:rPr lang="en-US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/>
              <a:t>266</a:t>
            </a:fld>
            <a:endParaRPr lang="pt-BR" sz="2800">
              <a:solidFill>
                <a:schemeClr val="bg1"/>
              </a:solidFill>
            </a:endParaRPr>
          </a:p>
        </xdr:txBody>
      </xdr:sp>
      <xdr:sp macro="" textlink="">
        <xdr:nvSpPr>
          <xdr:cNvPr id="142" name="CaixaDeTexto 141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 txBox="1"/>
        </xdr:nvSpPr>
        <xdr:spPr>
          <a:xfrm>
            <a:off x="7658102" y="1944183"/>
            <a:ext cx="781048" cy="159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800">
                <a:solidFill>
                  <a:schemeClr val="bg1"/>
                </a:solidFill>
              </a:rPr>
              <a:t>Contratações</a:t>
            </a:r>
          </a:p>
        </xdr:txBody>
      </xdr:sp>
      <xdr:pic>
        <xdr:nvPicPr>
          <xdr:cNvPr id="155" name="Gráfico 154" descr="Aperto de mão com preenchimento sólido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1"/>
              </a:ext>
            </a:extLst>
          </a:blip>
          <a:stretch>
            <a:fillRect/>
          </a:stretch>
        </xdr:blipFill>
        <xdr:spPr>
          <a:xfrm>
            <a:off x="7515586" y="1752961"/>
            <a:ext cx="313604" cy="313604"/>
          </a:xfrm>
          <a:prstGeom prst="rect">
            <a:avLst/>
          </a:prstGeom>
        </xdr:spPr>
      </xdr:pic>
    </xdr:grpSp>
    <xdr:clientData/>
  </xdr:twoCellAnchor>
  <xdr:twoCellAnchor editAs="absolute">
    <xdr:from>
      <xdr:col>20</xdr:col>
      <xdr:colOff>228598</xdr:colOff>
      <xdr:row>24</xdr:row>
      <xdr:rowOff>89742</xdr:rowOff>
    </xdr:from>
    <xdr:to>
      <xdr:col>21</xdr:col>
      <xdr:colOff>600074</xdr:colOff>
      <xdr:row>26</xdr:row>
      <xdr:rowOff>156418</xdr:rowOff>
    </xdr:to>
    <xdr:grpSp>
      <xdr:nvGrpSpPr>
        <xdr:cNvPr id="156" name="Agrupar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GrpSpPr/>
      </xdr:nvGrpSpPr>
      <xdr:grpSpPr>
        <a:xfrm>
          <a:off x="11827931" y="4991942"/>
          <a:ext cx="981076" cy="439209"/>
          <a:chOff x="7486649" y="2257425"/>
          <a:chExt cx="981076" cy="447676"/>
        </a:xfrm>
      </xdr:grpSpPr>
      <xdr:sp macro="" textlink="">
        <xdr:nvSpPr>
          <xdr:cNvPr id="158" name="Retângulo: Cantos Arredondados 157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/>
        </xdr:nvSpPr>
        <xdr:spPr>
          <a:xfrm>
            <a:off x="7486649" y="2257425"/>
            <a:ext cx="874800" cy="421200"/>
          </a:xfrm>
          <a:prstGeom prst="roundRect">
            <a:avLst>
              <a:gd name="adj" fmla="val 11033"/>
            </a:avLst>
          </a:prstGeom>
          <a:solidFill>
            <a:srgbClr val="FF3B3B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INDICADORES_GERAIS!A10">
        <xdr:nvSpPr>
          <xdr:cNvPr id="159" name="CaixaDeTexto 158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 txBox="1"/>
        </xdr:nvSpPr>
        <xdr:spPr>
          <a:xfrm>
            <a:off x="7886700" y="2276476"/>
            <a:ext cx="361950" cy="266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fld id="{720FBB09-80E7-4ADC-8DA4-7ABA2ABA332A}" type="TxLink">
              <a:rPr lang="en-US" sz="1200" b="0" i="0" u="none" strike="noStrike">
                <a:solidFill>
                  <a:schemeClr val="bg1"/>
                </a:solidFill>
                <a:latin typeface="Calibri"/>
                <a:ea typeface="+mn-ea"/>
                <a:cs typeface="Calibri"/>
              </a:rPr>
              <a:pPr marL="0" indent="0"/>
              <a:t>0</a:t>
            </a:fld>
            <a:endParaRPr lang="pt-BR" sz="1200" b="0" i="0" u="none" strike="noStrike">
              <a:solidFill>
                <a:schemeClr val="bg1"/>
              </a:solidFill>
              <a:latin typeface="Calibri"/>
              <a:ea typeface="+mn-ea"/>
              <a:cs typeface="Calibri"/>
            </a:endParaRPr>
          </a:p>
        </xdr:txBody>
      </xdr:sp>
      <xdr:sp macro="" textlink="">
        <xdr:nvSpPr>
          <xdr:cNvPr id="160" name="CaixaDeTexto 159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 txBox="1"/>
        </xdr:nvSpPr>
        <xdr:spPr>
          <a:xfrm>
            <a:off x="7620001" y="2495551"/>
            <a:ext cx="847724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pt-BR" sz="800">
                <a:solidFill>
                  <a:schemeClr val="bg1"/>
                </a:solidFill>
                <a:latin typeface="+mn-lt"/>
                <a:ea typeface="+mn-ea"/>
                <a:cs typeface="+mn-cs"/>
              </a:rPr>
              <a:t>Desligamentos</a:t>
            </a:r>
          </a:p>
        </xdr:txBody>
      </xdr:sp>
      <xdr:grpSp>
        <xdr:nvGrpSpPr>
          <xdr:cNvPr id="161" name="Agrupar 160"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GrpSpPr/>
        </xdr:nvGrpSpPr>
        <xdr:grpSpPr>
          <a:xfrm>
            <a:off x="7500056" y="2276476"/>
            <a:ext cx="316090" cy="304800"/>
            <a:chOff x="4419600" y="876301"/>
            <a:chExt cx="533401" cy="514349"/>
          </a:xfrm>
        </xdr:grpSpPr>
        <xdr:pic>
          <xdr:nvPicPr>
            <xdr:cNvPr id="162" name="Gráfico 161" descr="Funcionário de escritório com preenchimento sólido">
              <a:extLst>
                <a:ext uri="{FF2B5EF4-FFF2-40B4-BE49-F238E27FC236}">
                  <a16:creationId xmlns:a16="http://schemas.microsoft.com/office/drawing/2014/main" id="{00000000-0008-0000-0000-0000A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15"/>
                </a:ext>
              </a:extLst>
            </a:blip>
            <a:stretch>
              <a:fillRect/>
            </a:stretch>
          </xdr:blipFill>
          <xdr:spPr>
            <a:xfrm>
              <a:off x="4419600" y="933450"/>
              <a:ext cx="457200" cy="457200"/>
            </a:xfrm>
            <a:prstGeom prst="rect">
              <a:avLst/>
            </a:prstGeom>
          </xdr:spPr>
        </xdr:pic>
        <xdr:pic>
          <xdr:nvPicPr>
            <xdr:cNvPr id="163" name="Gráfico 162" descr="Fechar com preenchimento sólido">
              <a:extLst>
                <a:ext uri="{FF2B5EF4-FFF2-40B4-BE49-F238E27FC236}">
                  <a16:creationId xmlns:a16="http://schemas.microsoft.com/office/drawing/2014/main" id="{00000000-0008-0000-0000-0000A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33"/>
                </a:ext>
              </a:extLst>
            </a:blip>
            <a:stretch>
              <a:fillRect/>
            </a:stretch>
          </xdr:blipFill>
          <xdr:spPr>
            <a:xfrm>
              <a:off x="4705351" y="876301"/>
              <a:ext cx="247650" cy="247650"/>
            </a:xfrm>
            <a:prstGeom prst="rect">
              <a:avLst/>
            </a:prstGeom>
          </xdr:spPr>
        </xdr:pic>
      </xdr:grpSp>
    </xdr:grpSp>
    <xdr:clientData/>
  </xdr:twoCellAnchor>
  <xdr:twoCellAnchor editAs="absolute">
    <xdr:from>
      <xdr:col>7</xdr:col>
      <xdr:colOff>304801</xdr:colOff>
      <xdr:row>4</xdr:row>
      <xdr:rowOff>57150</xdr:rowOff>
    </xdr:from>
    <xdr:to>
      <xdr:col>13</xdr:col>
      <xdr:colOff>514351</xdr:colOff>
      <xdr:row>6</xdr:row>
      <xdr:rowOff>38100</xdr:rowOff>
    </xdr:to>
    <xdr:sp macro="" textlink="">
      <xdr:nvSpPr>
        <xdr:cNvPr id="166" name="Retângulo: Cantos Superiores Arredondados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/>
      </xdr:nvSpPr>
      <xdr:spPr>
        <a:xfrm>
          <a:off x="4572001" y="1247775"/>
          <a:ext cx="3867150" cy="361950"/>
        </a:xfrm>
        <a:prstGeom prst="round2SameRect">
          <a:avLst>
            <a:gd name="adj1" fmla="val 21930"/>
            <a:gd name="adj2" fmla="val 0"/>
          </a:avLst>
        </a:prstGeom>
        <a:solidFill>
          <a:schemeClr val="tx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absolute">
    <xdr:from>
      <xdr:col>7</xdr:col>
      <xdr:colOff>304801</xdr:colOff>
      <xdr:row>4</xdr:row>
      <xdr:rowOff>76200</xdr:rowOff>
    </xdr:from>
    <xdr:to>
      <xdr:col>13</xdr:col>
      <xdr:colOff>514351</xdr:colOff>
      <xdr:row>18</xdr:row>
      <xdr:rowOff>173400</xdr:rowOff>
    </xdr:to>
    <xdr:sp macro="" textlink="">
      <xdr:nvSpPr>
        <xdr:cNvPr id="167" name="Retângulo: Cantos Superiores Arredondados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/>
      </xdr:nvSpPr>
      <xdr:spPr>
        <a:xfrm>
          <a:off x="4572001" y="1266825"/>
          <a:ext cx="3867150" cy="2764200"/>
        </a:xfrm>
        <a:prstGeom prst="round2SameRect">
          <a:avLst>
            <a:gd name="adj1" fmla="val 3958"/>
            <a:gd name="adj2" fmla="val 0"/>
          </a:avLst>
        </a:prstGeom>
        <a:noFill/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38101</xdr:colOff>
      <xdr:row>4</xdr:row>
      <xdr:rowOff>57150</xdr:rowOff>
    </xdr:from>
    <xdr:to>
      <xdr:col>7</xdr:col>
      <xdr:colOff>247651</xdr:colOff>
      <xdr:row>18</xdr:row>
      <xdr:rowOff>171450</xdr:rowOff>
    </xdr:to>
    <xdr:sp macro="" textlink="">
      <xdr:nvSpPr>
        <xdr:cNvPr id="169" name="Retângulo: Cantos Superiores Arredondados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/>
      </xdr:nvSpPr>
      <xdr:spPr>
        <a:xfrm>
          <a:off x="38101" y="1247775"/>
          <a:ext cx="4476750" cy="2781300"/>
        </a:xfrm>
        <a:prstGeom prst="round2SameRect">
          <a:avLst>
            <a:gd name="adj1" fmla="val 3958"/>
            <a:gd name="adj2" fmla="val 0"/>
          </a:avLst>
        </a:prstGeom>
        <a:noFill/>
        <a:ln w="95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152400</xdr:colOff>
      <xdr:row>4</xdr:row>
      <xdr:rowOff>57150</xdr:rowOff>
    </xdr:from>
    <xdr:to>
      <xdr:col>7</xdr:col>
      <xdr:colOff>257175</xdr:colOff>
      <xdr:row>6</xdr:row>
      <xdr:rowOff>38100</xdr:rowOff>
    </xdr:to>
    <xdr:sp macro="" textlink="">
      <xdr:nvSpPr>
        <xdr:cNvPr id="170" name="Retângulo: Cantos Superiores Arredondados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/>
      </xdr:nvSpPr>
      <xdr:spPr>
        <a:xfrm>
          <a:off x="1981200" y="1247775"/>
          <a:ext cx="2543175" cy="361950"/>
        </a:xfrm>
        <a:prstGeom prst="round2SameRect">
          <a:avLst>
            <a:gd name="adj1" fmla="val 21930"/>
            <a:gd name="adj2" fmla="val 0"/>
          </a:avLst>
        </a:prstGeom>
        <a:solidFill>
          <a:schemeClr val="tx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absolute">
    <xdr:from>
      <xdr:col>7</xdr:col>
      <xdr:colOff>314326</xdr:colOff>
      <xdr:row>4</xdr:row>
      <xdr:rowOff>114300</xdr:rowOff>
    </xdr:from>
    <xdr:to>
      <xdr:col>13</xdr:col>
      <xdr:colOff>333376</xdr:colOff>
      <xdr:row>5</xdr:row>
      <xdr:rowOff>180975</xdr:rowOff>
    </xdr:to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4581526" y="1304925"/>
          <a:ext cx="36766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BR" sz="1400" b="1">
              <a:solidFill>
                <a:schemeClr val="bg1"/>
              </a:solidFill>
              <a:latin typeface="+mn-lt"/>
              <a:ea typeface="+mn-ea"/>
              <a:cs typeface="+mn-cs"/>
            </a:rPr>
            <a:t>Nota individual por competência (Radar)</a:t>
          </a:r>
        </a:p>
      </xdr:txBody>
    </xdr:sp>
    <xdr:clientData/>
  </xdr:twoCellAnchor>
  <xdr:twoCellAnchor>
    <xdr:from>
      <xdr:col>15</xdr:col>
      <xdr:colOff>38100</xdr:colOff>
      <xdr:row>19</xdr:row>
      <xdr:rowOff>38100</xdr:rowOff>
    </xdr:from>
    <xdr:to>
      <xdr:col>23</xdr:col>
      <xdr:colOff>78729</xdr:colOff>
      <xdr:row>33</xdr:row>
      <xdr:rowOff>154350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8589433" y="4008967"/>
          <a:ext cx="4917429" cy="2723983"/>
          <a:chOff x="8867775" y="4086225"/>
          <a:chExt cx="4917429" cy="2783250"/>
        </a:xfrm>
      </xdr:grpSpPr>
      <xdr:sp macro="" textlink="">
        <xdr:nvSpPr>
          <xdr:cNvPr id="174" name="Retângulo: Cantos Superiores Arredondados 173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/>
        </xdr:nvSpPr>
        <xdr:spPr>
          <a:xfrm>
            <a:off x="8867776" y="4086225"/>
            <a:ext cx="4917428" cy="361950"/>
          </a:xfrm>
          <a:prstGeom prst="round2SameRect">
            <a:avLst>
              <a:gd name="adj1" fmla="val 21930"/>
              <a:gd name="adj2" fmla="val 0"/>
            </a:avLst>
          </a:prstGeom>
          <a:solidFill>
            <a:schemeClr val="tx2">
              <a:lumMod val="60000"/>
              <a:lumOff val="4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75" name="Retângulo: Cantos Superiores Arredondados 174"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/>
        </xdr:nvSpPr>
        <xdr:spPr>
          <a:xfrm>
            <a:off x="8867775" y="4105275"/>
            <a:ext cx="4905375" cy="2764200"/>
          </a:xfrm>
          <a:prstGeom prst="round2SameRect">
            <a:avLst>
              <a:gd name="adj1" fmla="val 3958"/>
              <a:gd name="adj2" fmla="val 0"/>
            </a:avLst>
          </a:prstGeom>
          <a:noFill/>
          <a:ln w="9525" cap="flat" cmpd="sng" algn="ctr">
            <a:solidFill>
              <a:schemeClr val="tx2">
                <a:lumMod val="60000"/>
                <a:lumOff val="40000"/>
              </a:schemeClr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 editAs="absolute">
    <xdr:from>
      <xdr:col>15</xdr:col>
      <xdr:colOff>57151</xdr:colOff>
      <xdr:row>19</xdr:row>
      <xdr:rowOff>77474</xdr:rowOff>
    </xdr:from>
    <xdr:to>
      <xdr:col>23</xdr:col>
      <xdr:colOff>76200</xdr:colOff>
      <xdr:row>20</xdr:row>
      <xdr:rowOff>144149</xdr:rowOff>
    </xdr:to>
    <xdr:sp macro="" textlink="">
      <xdr:nvSpPr>
        <xdr:cNvPr id="165" name="CaixaDeTexto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/>
      </xdr:nvSpPr>
      <xdr:spPr>
        <a:xfrm>
          <a:off x="8601076" y="4125599"/>
          <a:ext cx="4895849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BR" sz="1400" b="1">
              <a:solidFill>
                <a:schemeClr val="bg1"/>
              </a:solidFill>
              <a:latin typeface="+mn-lt"/>
              <a:ea typeface="+mn-ea"/>
              <a:cs typeface="+mn-cs"/>
            </a:rPr>
            <a:t>Contratações e desligamentos por ano</a:t>
          </a:r>
        </a:p>
      </xdr:txBody>
    </xdr:sp>
    <xdr:clientData/>
  </xdr:twoCellAnchor>
  <xdr:twoCellAnchor editAs="absolute">
    <xdr:from>
      <xdr:col>26</xdr:col>
      <xdr:colOff>352426</xdr:colOff>
      <xdr:row>19</xdr:row>
      <xdr:rowOff>38100</xdr:rowOff>
    </xdr:from>
    <xdr:to>
      <xdr:col>29</xdr:col>
      <xdr:colOff>566985</xdr:colOff>
      <xdr:row>33</xdr:row>
      <xdr:rowOff>154350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15609359" y="4008967"/>
          <a:ext cx="2043359" cy="2723983"/>
          <a:chOff x="15887701" y="4076700"/>
          <a:chExt cx="2043359" cy="2783250"/>
        </a:xfrm>
      </xdr:grpSpPr>
      <xdr:sp macro="" textlink="">
        <xdr:nvSpPr>
          <xdr:cNvPr id="179" name="Retângulo: Cantos Superiores Arredondados 178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/>
        </xdr:nvSpPr>
        <xdr:spPr>
          <a:xfrm>
            <a:off x="15887701" y="4076700"/>
            <a:ext cx="2043359" cy="361950"/>
          </a:xfrm>
          <a:prstGeom prst="round2SameRect">
            <a:avLst>
              <a:gd name="adj1" fmla="val 21930"/>
              <a:gd name="adj2" fmla="val 0"/>
            </a:avLst>
          </a:prstGeom>
          <a:solidFill>
            <a:schemeClr val="tx2">
              <a:lumMod val="60000"/>
              <a:lumOff val="4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80" name="Retângulo: Cantos Superiores Arredondados 179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/>
        </xdr:nvSpPr>
        <xdr:spPr>
          <a:xfrm>
            <a:off x="15887701" y="4095750"/>
            <a:ext cx="2038350" cy="2764200"/>
          </a:xfrm>
          <a:prstGeom prst="round2SameRect">
            <a:avLst>
              <a:gd name="adj1" fmla="val 3958"/>
              <a:gd name="adj2" fmla="val 0"/>
            </a:avLst>
          </a:prstGeom>
          <a:noFill/>
          <a:ln w="9525" cap="flat" cmpd="sng" algn="ctr">
            <a:solidFill>
              <a:schemeClr val="tx2">
                <a:lumMod val="60000"/>
                <a:lumOff val="40000"/>
              </a:schemeClr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26</xdr:col>
      <xdr:colOff>352425</xdr:colOff>
      <xdr:row>19</xdr:row>
      <xdr:rowOff>85725</xdr:rowOff>
    </xdr:from>
    <xdr:to>
      <xdr:col>29</xdr:col>
      <xdr:colOff>600075</xdr:colOff>
      <xdr:row>20</xdr:row>
      <xdr:rowOff>152400</xdr:rowOff>
    </xdr:to>
    <xdr:sp macro="" textlink="">
      <xdr:nvSpPr>
        <xdr:cNvPr id="153" name="CaixaDeTexto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/>
      </xdr:nvSpPr>
      <xdr:spPr>
        <a:xfrm>
          <a:off x="15601950" y="4133850"/>
          <a:ext cx="20764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BR" sz="1400" b="1">
              <a:solidFill>
                <a:schemeClr val="bg1"/>
              </a:solidFill>
              <a:latin typeface="+mn-lt"/>
              <a:ea typeface="+mn-ea"/>
              <a:cs typeface="+mn-cs"/>
            </a:rPr>
            <a:t>Participação por  Setores </a:t>
          </a:r>
        </a:p>
      </xdr:txBody>
    </xdr:sp>
    <xdr:clientData/>
  </xdr:twoCellAnchor>
  <xdr:twoCellAnchor>
    <xdr:from>
      <xdr:col>0</xdr:col>
      <xdr:colOff>28574</xdr:colOff>
      <xdr:row>19</xdr:row>
      <xdr:rowOff>47625</xdr:rowOff>
    </xdr:from>
    <xdr:to>
      <xdr:col>7</xdr:col>
      <xdr:colOff>239774</xdr:colOff>
      <xdr:row>21</xdr:row>
      <xdr:rowOff>28575</xdr:rowOff>
    </xdr:to>
    <xdr:sp macro="" textlink="">
      <xdr:nvSpPr>
        <xdr:cNvPr id="172" name="Retângulo: Cantos Superiores Arredondados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/>
      </xdr:nvSpPr>
      <xdr:spPr>
        <a:xfrm>
          <a:off x="28574" y="4095750"/>
          <a:ext cx="4478400" cy="361950"/>
        </a:xfrm>
        <a:prstGeom prst="round2SameRect">
          <a:avLst>
            <a:gd name="adj1" fmla="val 21930"/>
            <a:gd name="adj2" fmla="val 0"/>
          </a:avLst>
        </a:prstGeom>
        <a:solidFill>
          <a:schemeClr val="tx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absolute">
    <xdr:from>
      <xdr:col>23</xdr:col>
      <xdr:colOff>123825</xdr:colOff>
      <xdr:row>4</xdr:row>
      <xdr:rowOff>76200</xdr:rowOff>
    </xdr:from>
    <xdr:to>
      <xdr:col>26</xdr:col>
      <xdr:colOff>309741</xdr:colOff>
      <xdr:row>19</xdr:row>
      <xdr:rowOff>1950</xdr:rowOff>
    </xdr:to>
    <xdr:grpSp>
      <xdr:nvGrpSpPr>
        <xdr:cNvPr id="199" name="Agrupar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GrpSpPr/>
      </xdr:nvGrpSpPr>
      <xdr:grpSpPr>
        <a:xfrm>
          <a:off x="13551958" y="1253067"/>
          <a:ext cx="2014716" cy="2719750"/>
          <a:chOff x="13820775" y="4086225"/>
          <a:chExt cx="2014716" cy="2783250"/>
        </a:xfrm>
      </xdr:grpSpPr>
      <xdr:sp macro="" textlink="">
        <xdr:nvSpPr>
          <xdr:cNvPr id="200" name="Retângulo: Cantos Superiores Arredondados 199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/>
        </xdr:nvSpPr>
        <xdr:spPr>
          <a:xfrm>
            <a:off x="13820777" y="4086225"/>
            <a:ext cx="2014714" cy="361950"/>
          </a:xfrm>
          <a:prstGeom prst="round2SameRect">
            <a:avLst>
              <a:gd name="adj1" fmla="val 21930"/>
              <a:gd name="adj2" fmla="val 0"/>
            </a:avLst>
          </a:prstGeom>
          <a:solidFill>
            <a:schemeClr val="tx2">
              <a:lumMod val="60000"/>
              <a:lumOff val="4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01" name="Retângulo: Cantos Superiores Arredondados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/>
        </xdr:nvSpPr>
        <xdr:spPr>
          <a:xfrm>
            <a:off x="13820775" y="4105275"/>
            <a:ext cx="2009775" cy="2764200"/>
          </a:xfrm>
          <a:prstGeom prst="round2SameRect">
            <a:avLst>
              <a:gd name="adj1" fmla="val 3958"/>
              <a:gd name="adj2" fmla="val 0"/>
            </a:avLst>
          </a:prstGeom>
          <a:noFill/>
          <a:ln w="9525" cap="flat" cmpd="sng" algn="ctr">
            <a:solidFill>
              <a:schemeClr val="tx2">
                <a:lumMod val="60000"/>
                <a:lumOff val="40000"/>
              </a:schemeClr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 editAs="absolute">
    <xdr:from>
      <xdr:col>26</xdr:col>
      <xdr:colOff>371475</xdr:colOff>
      <xdr:row>4</xdr:row>
      <xdr:rowOff>76200</xdr:rowOff>
    </xdr:from>
    <xdr:to>
      <xdr:col>29</xdr:col>
      <xdr:colOff>557391</xdr:colOff>
      <xdr:row>19</xdr:row>
      <xdr:rowOff>1950</xdr:rowOff>
    </xdr:to>
    <xdr:grpSp>
      <xdr:nvGrpSpPr>
        <xdr:cNvPr id="202" name="Agrupar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GrpSpPr/>
      </xdr:nvGrpSpPr>
      <xdr:grpSpPr>
        <a:xfrm>
          <a:off x="15628408" y="1253067"/>
          <a:ext cx="2014716" cy="2719750"/>
          <a:chOff x="13820775" y="4086225"/>
          <a:chExt cx="2014716" cy="2783250"/>
        </a:xfrm>
      </xdr:grpSpPr>
      <xdr:sp macro="" textlink="">
        <xdr:nvSpPr>
          <xdr:cNvPr id="203" name="Retângulo: Cantos Superiores Arredondados 202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/>
        </xdr:nvSpPr>
        <xdr:spPr>
          <a:xfrm>
            <a:off x="13820777" y="4086225"/>
            <a:ext cx="2014714" cy="361950"/>
          </a:xfrm>
          <a:prstGeom prst="round2SameRect">
            <a:avLst>
              <a:gd name="adj1" fmla="val 21930"/>
              <a:gd name="adj2" fmla="val 0"/>
            </a:avLst>
          </a:prstGeom>
          <a:solidFill>
            <a:schemeClr val="tx2">
              <a:lumMod val="60000"/>
              <a:lumOff val="4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04" name="Retângulo: Cantos Superiores Arredondados 203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/>
        </xdr:nvSpPr>
        <xdr:spPr>
          <a:xfrm>
            <a:off x="13820775" y="4105275"/>
            <a:ext cx="2009775" cy="2764200"/>
          </a:xfrm>
          <a:prstGeom prst="round2SameRect">
            <a:avLst>
              <a:gd name="adj1" fmla="val 3958"/>
              <a:gd name="adj2" fmla="val 0"/>
            </a:avLst>
          </a:prstGeom>
          <a:noFill/>
          <a:ln w="9525" cap="flat" cmpd="sng" algn="ctr">
            <a:solidFill>
              <a:schemeClr val="tx2">
                <a:lumMod val="60000"/>
                <a:lumOff val="40000"/>
              </a:schemeClr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23</xdr:col>
      <xdr:colOff>161926</xdr:colOff>
      <xdr:row>4</xdr:row>
      <xdr:rowOff>123825</xdr:rowOff>
    </xdr:from>
    <xdr:to>
      <xdr:col>26</xdr:col>
      <xdr:colOff>314326</xdr:colOff>
      <xdr:row>6</xdr:row>
      <xdr:rowOff>0</xdr:rowOff>
    </xdr:to>
    <xdr:sp macro="" textlink="">
      <xdr:nvSpPr>
        <xdr:cNvPr id="150" name="CaixaDeTexto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/>
      </xdr:nvSpPr>
      <xdr:spPr>
        <a:xfrm>
          <a:off x="13582651" y="1314450"/>
          <a:ext cx="19812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BR" sz="1400" b="1">
              <a:solidFill>
                <a:schemeClr val="bg1"/>
              </a:solidFill>
              <a:latin typeface="+mn-lt"/>
              <a:ea typeface="+mn-ea"/>
              <a:cs typeface="+mn-cs"/>
            </a:rPr>
            <a:t>Quantidade de  Cargos </a:t>
          </a:r>
        </a:p>
      </xdr:txBody>
    </xdr:sp>
    <xdr:clientData/>
  </xdr:twoCellAnchor>
  <xdr:twoCellAnchor>
    <xdr:from>
      <xdr:col>26</xdr:col>
      <xdr:colOff>409576</xdr:colOff>
      <xdr:row>4</xdr:row>
      <xdr:rowOff>123966</xdr:rowOff>
    </xdr:from>
    <xdr:to>
      <xdr:col>29</xdr:col>
      <xdr:colOff>561976</xdr:colOff>
      <xdr:row>6</xdr:row>
      <xdr:rowOff>141</xdr:rowOff>
    </xdr:to>
    <xdr:sp macro="" textlink="">
      <xdr:nvSpPr>
        <xdr:cNvPr id="139" name="CaixaDeTexto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15659101" y="1314591"/>
          <a:ext cx="19812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BR" sz="1400" b="1">
              <a:solidFill>
                <a:schemeClr val="bg1"/>
              </a:solidFill>
              <a:latin typeface="+mn-lt"/>
              <a:ea typeface="+mn-ea"/>
              <a:cs typeface="+mn-cs"/>
            </a:rPr>
            <a:t>Média de Salários</a:t>
          </a:r>
        </a:p>
      </xdr:txBody>
    </xdr:sp>
    <xdr:clientData/>
  </xdr:twoCellAnchor>
  <xdr:twoCellAnchor>
    <xdr:from>
      <xdr:col>19</xdr:col>
      <xdr:colOff>28575</xdr:colOff>
      <xdr:row>2</xdr:row>
      <xdr:rowOff>76201</xdr:rowOff>
    </xdr:from>
    <xdr:to>
      <xdr:col>26</xdr:col>
      <xdr:colOff>180975</xdr:colOff>
      <xdr:row>3</xdr:row>
      <xdr:rowOff>171450</xdr:rowOff>
    </xdr:to>
    <xdr:sp macro="" textlink="">
      <xdr:nvSpPr>
        <xdr:cNvPr id="205" name="CaixaDeTexto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/>
      </xdr:nvSpPr>
      <xdr:spPr>
        <a:xfrm>
          <a:off x="11010900" y="809626"/>
          <a:ext cx="4419600" cy="361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800" b="1">
              <a:solidFill>
                <a:srgbClr val="FFC000"/>
              </a:solidFill>
            </a:rPr>
            <a:t>INDICADORES</a:t>
          </a:r>
          <a:r>
            <a:rPr lang="pt-BR" sz="2800" b="1" baseline="0">
              <a:solidFill>
                <a:srgbClr val="FFC000"/>
              </a:solidFill>
            </a:rPr>
            <a:t> GERAIS </a:t>
          </a:r>
          <a:endParaRPr lang="pt-BR" sz="2800" b="1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19050</xdr:colOff>
      <xdr:row>19</xdr:row>
      <xdr:rowOff>66675</xdr:rowOff>
    </xdr:from>
    <xdr:to>
      <xdr:col>7</xdr:col>
      <xdr:colOff>219075</xdr:colOff>
      <xdr:row>21</xdr:row>
      <xdr:rowOff>0</xdr:rowOff>
    </xdr:to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19050" y="4114800"/>
          <a:ext cx="44672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BR" sz="1400" b="1">
              <a:solidFill>
                <a:schemeClr val="bg1"/>
              </a:solidFill>
              <a:latin typeface="+mn-lt"/>
              <a:ea typeface="+mn-ea"/>
              <a:cs typeface="+mn-cs"/>
            </a:rPr>
            <a:t>Detalhes do Funcionário</a:t>
          </a:r>
        </a:p>
      </xdr:txBody>
    </xdr:sp>
    <xdr:clientData/>
  </xdr:twoCellAnchor>
  <xdr:twoCellAnchor>
    <xdr:from>
      <xdr:col>3</xdr:col>
      <xdr:colOff>180975</xdr:colOff>
      <xdr:row>4</xdr:row>
      <xdr:rowOff>95250</xdr:rowOff>
    </xdr:from>
    <xdr:to>
      <xdr:col>7</xdr:col>
      <xdr:colOff>266700</xdr:colOff>
      <xdr:row>6</xdr:row>
      <xdr:rowOff>28575</xdr:rowOff>
    </xdr:to>
    <xdr:sp macro="" textlink="">
      <xdr:nvSpPr>
        <xdr:cNvPr id="206" name="CaixaDeTexto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/>
      </xdr:nvSpPr>
      <xdr:spPr>
        <a:xfrm>
          <a:off x="2009775" y="1285875"/>
          <a:ext cx="25241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BR" sz="1400" b="1">
              <a:solidFill>
                <a:schemeClr val="bg1"/>
              </a:solidFill>
              <a:latin typeface="+mn-lt"/>
              <a:ea typeface="+mn-ea"/>
              <a:cs typeface="+mn-cs"/>
            </a:rPr>
            <a:t>Nome dos Funcionários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62241</xdr:colOff>
      <xdr:row>0</xdr:row>
      <xdr:rowOff>29307</xdr:rowOff>
    </xdr:from>
    <xdr:to>
      <xdr:col>1</xdr:col>
      <xdr:colOff>923193</xdr:colOff>
      <xdr:row>0</xdr:row>
      <xdr:rowOff>1225942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1" y="29307"/>
          <a:ext cx="860952" cy="119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94632</xdr:colOff>
      <xdr:row>1</xdr:row>
      <xdr:rowOff>104773</xdr:rowOff>
    </xdr:from>
    <xdr:to>
      <xdr:col>1</xdr:col>
      <xdr:colOff>914400</xdr:colOff>
      <xdr:row>1</xdr:row>
      <xdr:rowOff>1117186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32" y="1371598"/>
          <a:ext cx="819768" cy="101241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</xdr:row>
      <xdr:rowOff>38100</xdr:rowOff>
    </xdr:from>
    <xdr:to>
      <xdr:col>1</xdr:col>
      <xdr:colOff>887744</xdr:colOff>
      <xdr:row>2</xdr:row>
      <xdr:rowOff>1238250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2571750"/>
          <a:ext cx="782969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</xdr:row>
      <xdr:rowOff>44825</xdr:rowOff>
    </xdr:from>
    <xdr:to>
      <xdr:col>1</xdr:col>
      <xdr:colOff>816689</xdr:colOff>
      <xdr:row>3</xdr:row>
      <xdr:rowOff>1221443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471" y="3843619"/>
          <a:ext cx="682218" cy="1176618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5</xdr:row>
      <xdr:rowOff>168089</xdr:rowOff>
    </xdr:from>
    <xdr:to>
      <xdr:col>1</xdr:col>
      <xdr:colOff>979566</xdr:colOff>
      <xdr:row>5</xdr:row>
      <xdr:rowOff>1165412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647" y="6499413"/>
          <a:ext cx="889919" cy="997323"/>
        </a:xfrm>
        <a:prstGeom prst="rect">
          <a:avLst/>
        </a:prstGeom>
      </xdr:spPr>
    </xdr:pic>
    <xdr:clientData/>
  </xdr:twoCellAnchor>
  <xdr:twoCellAnchor editAs="oneCell">
    <xdr:from>
      <xdr:col>1</xdr:col>
      <xdr:colOff>67237</xdr:colOff>
      <xdr:row>18</xdr:row>
      <xdr:rowOff>145677</xdr:rowOff>
    </xdr:from>
    <xdr:to>
      <xdr:col>1</xdr:col>
      <xdr:colOff>994592</xdr:colOff>
      <xdr:row>18</xdr:row>
      <xdr:rowOff>1120589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237" y="22938442"/>
          <a:ext cx="927355" cy="974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</xdr:row>
      <xdr:rowOff>67235</xdr:rowOff>
    </xdr:from>
    <xdr:to>
      <xdr:col>1</xdr:col>
      <xdr:colOff>885265</xdr:colOff>
      <xdr:row>4</xdr:row>
      <xdr:rowOff>1223210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0853" y="5132294"/>
          <a:ext cx="784412" cy="1155975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10</xdr:row>
      <xdr:rowOff>89648</xdr:rowOff>
    </xdr:from>
    <xdr:to>
      <xdr:col>1</xdr:col>
      <xdr:colOff>963706</xdr:colOff>
      <xdr:row>10</xdr:row>
      <xdr:rowOff>1152904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235" y="12752295"/>
          <a:ext cx="896471" cy="1063256"/>
        </a:xfrm>
        <a:prstGeom prst="rect">
          <a:avLst/>
        </a:prstGeom>
      </xdr:spPr>
    </xdr:pic>
    <xdr:clientData/>
  </xdr:twoCellAnchor>
  <xdr:twoCellAnchor editAs="oneCell">
    <xdr:from>
      <xdr:col>1</xdr:col>
      <xdr:colOff>67236</xdr:colOff>
      <xdr:row>20</xdr:row>
      <xdr:rowOff>201706</xdr:rowOff>
    </xdr:from>
    <xdr:to>
      <xdr:col>2</xdr:col>
      <xdr:colOff>3080</xdr:colOff>
      <xdr:row>20</xdr:row>
      <xdr:rowOff>1064559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236" y="25527000"/>
          <a:ext cx="939632" cy="862853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29</xdr:row>
      <xdr:rowOff>134470</xdr:rowOff>
    </xdr:from>
    <xdr:to>
      <xdr:col>1</xdr:col>
      <xdr:colOff>965519</xdr:colOff>
      <xdr:row>29</xdr:row>
      <xdr:rowOff>1165412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235" y="36856146"/>
          <a:ext cx="898284" cy="1030942"/>
        </a:xfrm>
        <a:prstGeom prst="rect">
          <a:avLst/>
        </a:prstGeom>
      </xdr:spPr>
    </xdr:pic>
    <xdr:clientData/>
  </xdr:twoCellAnchor>
  <xdr:twoCellAnchor editAs="oneCell">
    <xdr:from>
      <xdr:col>1</xdr:col>
      <xdr:colOff>78442</xdr:colOff>
      <xdr:row>13</xdr:row>
      <xdr:rowOff>67237</xdr:rowOff>
    </xdr:from>
    <xdr:to>
      <xdr:col>1</xdr:col>
      <xdr:colOff>986118</xdr:colOff>
      <xdr:row>13</xdr:row>
      <xdr:rowOff>1166779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442" y="16528678"/>
          <a:ext cx="907676" cy="1099542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23</xdr:row>
      <xdr:rowOff>67236</xdr:rowOff>
    </xdr:from>
    <xdr:to>
      <xdr:col>1</xdr:col>
      <xdr:colOff>976949</xdr:colOff>
      <xdr:row>23</xdr:row>
      <xdr:rowOff>1165412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441" y="29191324"/>
          <a:ext cx="898508" cy="1098176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6</xdr:row>
      <xdr:rowOff>33619</xdr:rowOff>
    </xdr:from>
    <xdr:to>
      <xdr:col>1</xdr:col>
      <xdr:colOff>941294</xdr:colOff>
      <xdr:row>6</xdr:row>
      <xdr:rowOff>1214447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648" y="7631207"/>
          <a:ext cx="851646" cy="1180828"/>
        </a:xfrm>
        <a:prstGeom prst="rect">
          <a:avLst/>
        </a:prstGeom>
      </xdr:spPr>
    </xdr:pic>
    <xdr:clientData/>
  </xdr:twoCellAnchor>
  <xdr:twoCellAnchor editAs="oneCell">
    <xdr:from>
      <xdr:col>1</xdr:col>
      <xdr:colOff>67237</xdr:colOff>
      <xdr:row>7</xdr:row>
      <xdr:rowOff>67235</xdr:rowOff>
    </xdr:from>
    <xdr:to>
      <xdr:col>1</xdr:col>
      <xdr:colOff>882803</xdr:colOff>
      <xdr:row>7</xdr:row>
      <xdr:rowOff>1187823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7" y="8931088"/>
          <a:ext cx="815566" cy="1120588"/>
        </a:xfrm>
        <a:prstGeom prst="rect">
          <a:avLst/>
        </a:prstGeom>
      </xdr:spPr>
    </xdr:pic>
    <xdr:clientData/>
  </xdr:twoCellAnchor>
  <xdr:twoCellAnchor editAs="oneCell">
    <xdr:from>
      <xdr:col>1</xdr:col>
      <xdr:colOff>67236</xdr:colOff>
      <xdr:row>8</xdr:row>
      <xdr:rowOff>235322</xdr:rowOff>
    </xdr:from>
    <xdr:to>
      <xdr:col>1</xdr:col>
      <xdr:colOff>983068</xdr:colOff>
      <xdr:row>8</xdr:row>
      <xdr:rowOff>997323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6" y="10365440"/>
          <a:ext cx="915832" cy="762001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9</xdr:row>
      <xdr:rowOff>112059</xdr:rowOff>
    </xdr:from>
    <xdr:to>
      <xdr:col>1</xdr:col>
      <xdr:colOff>980446</xdr:colOff>
      <xdr:row>9</xdr:row>
      <xdr:rowOff>1180539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4" y="11508441"/>
          <a:ext cx="935622" cy="1068480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11</xdr:row>
      <xdr:rowOff>134471</xdr:rowOff>
    </xdr:from>
    <xdr:to>
      <xdr:col>1</xdr:col>
      <xdr:colOff>829236</xdr:colOff>
      <xdr:row>11</xdr:row>
      <xdr:rowOff>1221993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6883" y="14063383"/>
          <a:ext cx="672353" cy="108752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</xdr:row>
      <xdr:rowOff>33618</xdr:rowOff>
    </xdr:from>
    <xdr:to>
      <xdr:col>1</xdr:col>
      <xdr:colOff>885265</xdr:colOff>
      <xdr:row>12</xdr:row>
      <xdr:rowOff>1203606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4471" y="15228794"/>
          <a:ext cx="750794" cy="1169988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14</xdr:row>
      <xdr:rowOff>100853</xdr:rowOff>
    </xdr:from>
    <xdr:to>
      <xdr:col>1</xdr:col>
      <xdr:colOff>851647</xdr:colOff>
      <xdr:row>14</xdr:row>
      <xdr:rowOff>1173030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0853" y="17828559"/>
          <a:ext cx="750794" cy="1072177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16</xdr:row>
      <xdr:rowOff>56031</xdr:rowOff>
    </xdr:from>
    <xdr:to>
      <xdr:col>1</xdr:col>
      <xdr:colOff>916062</xdr:colOff>
      <xdr:row>16</xdr:row>
      <xdr:rowOff>1232649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4472" y="20316266"/>
          <a:ext cx="781590" cy="1176618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17</xdr:row>
      <xdr:rowOff>123264</xdr:rowOff>
    </xdr:from>
    <xdr:to>
      <xdr:col>1</xdr:col>
      <xdr:colOff>851647</xdr:colOff>
      <xdr:row>17</xdr:row>
      <xdr:rowOff>1223265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5676" y="21649764"/>
          <a:ext cx="705971" cy="1100001"/>
        </a:xfrm>
        <a:prstGeom prst="rect">
          <a:avLst/>
        </a:prstGeom>
      </xdr:spPr>
    </xdr:pic>
    <xdr:clientData/>
  </xdr:twoCellAnchor>
  <xdr:twoCellAnchor editAs="oneCell">
    <xdr:from>
      <xdr:col>1</xdr:col>
      <xdr:colOff>78442</xdr:colOff>
      <xdr:row>21</xdr:row>
      <xdr:rowOff>67237</xdr:rowOff>
    </xdr:from>
    <xdr:to>
      <xdr:col>1</xdr:col>
      <xdr:colOff>874059</xdr:colOff>
      <xdr:row>21</xdr:row>
      <xdr:rowOff>1203049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442" y="26658796"/>
          <a:ext cx="795617" cy="1135812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15</xdr:row>
      <xdr:rowOff>56031</xdr:rowOff>
    </xdr:from>
    <xdr:to>
      <xdr:col>1</xdr:col>
      <xdr:colOff>972434</xdr:colOff>
      <xdr:row>15</xdr:row>
      <xdr:rowOff>1221441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0853" y="19050002"/>
          <a:ext cx="871581" cy="1165410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19</xdr:row>
      <xdr:rowOff>33618</xdr:rowOff>
    </xdr:from>
    <xdr:to>
      <xdr:col>1</xdr:col>
      <xdr:colOff>952500</xdr:colOff>
      <xdr:row>19</xdr:row>
      <xdr:rowOff>1196911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441" y="24092647"/>
          <a:ext cx="874059" cy="1163293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24</xdr:row>
      <xdr:rowOff>56030</xdr:rowOff>
    </xdr:from>
    <xdr:to>
      <xdr:col>1</xdr:col>
      <xdr:colOff>930087</xdr:colOff>
      <xdr:row>24</xdr:row>
      <xdr:rowOff>1205362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5676" y="30446383"/>
          <a:ext cx="784411" cy="1149332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22</xdr:row>
      <xdr:rowOff>100853</xdr:rowOff>
    </xdr:from>
    <xdr:to>
      <xdr:col>1</xdr:col>
      <xdr:colOff>941294</xdr:colOff>
      <xdr:row>22</xdr:row>
      <xdr:rowOff>1109382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52" r="13206"/>
        <a:stretch/>
      </xdr:blipFill>
      <xdr:spPr>
        <a:xfrm>
          <a:off x="100852" y="27958677"/>
          <a:ext cx="840442" cy="1008529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25</xdr:row>
      <xdr:rowOff>179293</xdr:rowOff>
    </xdr:from>
    <xdr:to>
      <xdr:col>1</xdr:col>
      <xdr:colOff>988328</xdr:colOff>
      <xdr:row>25</xdr:row>
      <xdr:rowOff>1131794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" y="31835911"/>
          <a:ext cx="943505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26</xdr:row>
      <xdr:rowOff>145677</xdr:rowOff>
    </xdr:from>
    <xdr:to>
      <xdr:col>1</xdr:col>
      <xdr:colOff>977332</xdr:colOff>
      <xdr:row>26</xdr:row>
      <xdr:rowOff>1176619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9647" y="33068559"/>
          <a:ext cx="887685" cy="1030942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156884</xdr:colOff>
      <xdr:row>27</xdr:row>
      <xdr:rowOff>67235</xdr:rowOff>
    </xdr:from>
    <xdr:to>
      <xdr:col>1</xdr:col>
      <xdr:colOff>836600</xdr:colOff>
      <xdr:row>27</xdr:row>
      <xdr:rowOff>1227651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6884" y="34256382"/>
          <a:ext cx="679716" cy="1160416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28</xdr:row>
      <xdr:rowOff>123265</xdr:rowOff>
    </xdr:from>
    <xdr:to>
      <xdr:col>1</xdr:col>
      <xdr:colOff>896470</xdr:colOff>
      <xdr:row>28</xdr:row>
      <xdr:rowOff>1215838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8088" y="35578677"/>
          <a:ext cx="728382" cy="1092573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30</xdr:row>
      <xdr:rowOff>56031</xdr:rowOff>
    </xdr:from>
    <xdr:to>
      <xdr:col>1</xdr:col>
      <xdr:colOff>941294</xdr:colOff>
      <xdr:row>30</xdr:row>
      <xdr:rowOff>1189583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8441" y="38043972"/>
          <a:ext cx="862853" cy="113355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BB79F2-AC11-4C76-8928-EA5B0E2D94C1}" name="BaseFuncionarios" displayName="BaseFuncionarios" ref="A1:X267" totalsRowShown="0" headerRowDxfId="24">
  <tableColumns count="24">
    <tableColumn id="1" xr3:uid="{8FD3C868-8E10-4BB9-B786-7CEB0ED819EB}" name="ID RH"/>
    <tableColumn id="2" xr3:uid="{E6B745B2-44FA-4D33-BE5A-AC20019953FF}" name="Nome Completo"/>
    <tableColumn id="16" xr3:uid="{B056A6D8-5C5C-4DC1-88E5-5933B22CC028}" name="Sexo" dataDxfId="23"/>
    <tableColumn id="4" xr3:uid="{6B3F25A2-7528-4152-A88E-CE7DCE6E2CE3}" name="Data de Nascimento" dataDxfId="22"/>
    <tableColumn id="28" xr3:uid="{F457D9B3-12E4-4E1F-B1C9-CDCAC452C6E7}" name="Idade" dataDxfId="21">
      <calculatedColumnFormula>INT(YEARFRAC(BaseFuncionarios[[#This Row],[Data de Nascimento]],TODAY()))</calculatedColumnFormula>
    </tableColumn>
    <tableColumn id="6" xr3:uid="{2C503D24-10E2-4C57-A0E8-FBD1BB149488}" name="Data de Contratacao" dataDxfId="20"/>
    <tableColumn id="7" xr3:uid="{1C2F470F-AB01-4F29-BF8E-252FA94766C8}" name="Data de Demissao" dataDxfId="19"/>
    <tableColumn id="8" xr3:uid="{FEE1A145-8939-4249-93CA-86839242E438}" name="Salario Base" dataDxfId="18" dataCellStyle="Moeda"/>
    <tableColumn id="11" xr3:uid="{9616692A-C9BB-4A53-8E54-B0960E6F2515}" name="VT" dataCellStyle="Moeda"/>
    <tableColumn id="12" xr3:uid="{3E04372B-4E5A-4CA3-B944-2E9B042BC796}" name="VR" dataCellStyle="Moeda"/>
    <tableColumn id="27" xr3:uid="{5F38DC57-6B39-4078-BB4C-F86228E9FE76}" name="Salário Total" dataDxfId="17" dataCellStyle="Moeda">
      <calculatedColumnFormula>SUM(BaseFuncionarios[[#This Row],[Salario Base]:[VR]])</calculatedColumnFormula>
    </tableColumn>
    <tableColumn id="19" xr3:uid="{2F0E0CBA-C95E-4C5D-95CC-9A5D7004C558}" name="Nível" dataDxfId="16"/>
    <tableColumn id="20" xr3:uid="{618CDE59-67CA-4164-8A64-64AA9E8472DC}" name="Área" dataDxfId="15" dataCellStyle="Normal 5"/>
    <tableColumn id="29" xr3:uid="{BFEF426C-7DCE-47CE-B2B8-E1FC7CCC867B}" name="Salário Calculo" dataDxfId="14">
      <calculatedColumnFormula>BaseFuncionarios[[#This Row],[Salário Total]]</calculatedColumnFormula>
    </tableColumn>
    <tableColumn id="17" xr3:uid="{0871C07C-8CFC-4AF9-87E7-584E6968824D}" name="TEMPO DE EMPRESA" dataDxfId="13">
      <calculatedColumnFormula>IF(BaseFuncionarios[[#This Row],[Data de Demissao]]="",
INT(YEARFRAC(BaseFuncionarios[[#This Row],[Data de Contratacao]],TODAY())),
INT(YEARFRAC(BaseFuncionarios[[#This Row],[Data de Demissao]],TODAY())))</calculatedColumnFormula>
    </tableColumn>
    <tableColumn id="26" xr3:uid="{455901E9-E1D8-4AD0-A89F-090F983F781B}" name="FAIXA DE TEMPO" dataDxfId="12">
      <calculatedColumnFormula>IF(BaseFuncionarios[[#This Row],[TEMPO DE EMPRESA]]&lt;=2,"0-2 anos",
IF(BaseFuncionarios[[#This Row],[TEMPO DE EMPRESA]]&lt;=4,"2-4 anos",
IF(BaseFuncionarios[[#This Row],[TEMPO DE EMPRESA]]&lt;=6,"4-6 anos","Acima de 6 anos")))</calculatedColumnFormula>
    </tableColumn>
    <tableColumn id="21" xr3:uid="{6B75C9E7-53D8-471B-9A79-575451C3FAD5}" name="Trabalho em Equipe"/>
    <tableColumn id="22" xr3:uid="{F74EA2FB-1507-403A-B312-D588A6CCA732}" name="Liderança" dataDxfId="11"/>
    <tableColumn id="23" xr3:uid="{BE77A30B-FB2A-426F-8331-F5D106B3A022}" name="Comunicação"/>
    <tableColumn id="24" xr3:uid="{B8803722-6DCD-4340-9BFB-E9691F84A62E}" name="Iniciativa"/>
    <tableColumn id="25" xr3:uid="{70C94011-DA1F-4F86-B2CD-8EF8C08FAD3D}" name="Organização"/>
    <tableColumn id="3" xr3:uid="{9A96E77C-DD57-4B10-85FC-BBC6890676EA}" name="Aniversário_Idade" dataDxfId="10">
      <calculatedColumnFormula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calculatedColumnFormula>
    </tableColumn>
    <tableColumn id="31" xr3:uid="{FEA50A3F-3CAB-4158-AB32-A1914D4033D2}" name="Aniversário_Empresa" dataDxfId="9">
      <calculatedColumnFormula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calculatedColumnFormula>
    </tableColumn>
    <tableColumn id="30" xr3:uid="{3BC9AE0F-0364-435B-953D-C11EDE0B7754}" name="Status" dataDxfId="8">
      <calculatedColumnFormula>IF(BaseFuncionarios[[#This Row],[Data de Demissao]]&lt;&gt;"",
"Funcionário Desligado a "&amp;BaseFuncionarios[[#This Row],[TEMPO DE EMPRESA]]&amp;" anos",
"Funcionário Ativo a "&amp;BaseFuncionarios[[#This Row],[TEMPO DE EMPRESA]]&amp;" anos")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DCB62-CB53-41C1-A115-C0DB376D0E42}">
  <sheetPr codeName="Planilha2">
    <tabColor rgb="FF222B35"/>
  </sheetPr>
  <dimension ref="A1:AD34"/>
  <sheetViews>
    <sheetView showGridLines="0" tabSelected="1" topLeftCell="A2" zoomScale="90" zoomScaleNormal="90" workbookViewId="0">
      <selection activeCell="J38" sqref="J38"/>
    </sheetView>
  </sheetViews>
  <sheetFormatPr defaultRowHeight="14.4" x14ac:dyDescent="0.3"/>
  <cols>
    <col min="14" max="14" width="8.5546875" customWidth="1"/>
    <col min="15" max="15" width="0.6640625" style="39" customWidth="1"/>
    <col min="30" max="30" width="9.109375" customWidth="1"/>
  </cols>
  <sheetData>
    <row r="1" spans="1:30" ht="53.25" customHeight="1" x14ac:dyDescent="0.3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38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 spans="1:30" ht="4.5" customHeight="1" x14ac:dyDescent="0.3"/>
    <row r="3" spans="1:30" ht="21" customHeight="1" x14ac:dyDescent="0.3">
      <c r="A3" s="6"/>
      <c r="B3" s="6"/>
      <c r="C3" s="6"/>
      <c r="D3" s="6"/>
      <c r="E3" s="6"/>
      <c r="F3" s="6"/>
      <c r="G3" s="6"/>
      <c r="H3" s="6"/>
      <c r="I3" s="6"/>
      <c r="J3" s="36"/>
      <c r="K3" s="7"/>
      <c r="L3" s="7"/>
      <c r="M3" s="7"/>
      <c r="N3" s="7"/>
      <c r="O3" s="40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7"/>
      <c r="L4" s="7"/>
      <c r="M4" s="7"/>
      <c r="N4" s="7"/>
      <c r="O4" s="40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7"/>
      <c r="L5" s="7"/>
      <c r="M5" s="7"/>
      <c r="N5" s="7"/>
      <c r="O5" s="40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x14ac:dyDescent="0.3">
      <c r="A6" s="6"/>
      <c r="B6" s="6"/>
      <c r="C6" s="6"/>
      <c r="D6" s="6"/>
      <c r="E6" s="6"/>
      <c r="F6" s="6"/>
      <c r="G6" s="6"/>
      <c r="H6" s="6"/>
      <c r="I6" s="6"/>
      <c r="J6" s="6"/>
      <c r="K6" s="7"/>
      <c r="L6" s="7"/>
      <c r="M6" s="7"/>
      <c r="N6" s="7"/>
      <c r="O6" s="40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7"/>
      <c r="L7" s="7"/>
      <c r="M7" s="7"/>
      <c r="N7" s="7"/>
      <c r="O7" s="40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7"/>
      <c r="L8" s="7"/>
      <c r="M8" s="7"/>
      <c r="N8" s="7"/>
      <c r="O8" s="40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7"/>
      <c r="L9" s="7"/>
      <c r="M9" s="7"/>
      <c r="N9" s="7"/>
      <c r="O9" s="40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x14ac:dyDescent="0.3">
      <c r="A10" s="6"/>
      <c r="B10" s="6"/>
      <c r="C10" s="6"/>
      <c r="D10" s="6"/>
      <c r="E10" s="6"/>
      <c r="F10" s="6"/>
      <c r="G10" s="6"/>
      <c r="H10" s="6"/>
      <c r="I10" s="6"/>
      <c r="J10" s="6"/>
      <c r="K10" s="7"/>
      <c r="L10" s="7"/>
      <c r="M10" s="7"/>
      <c r="N10" s="7"/>
      <c r="O10" s="40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x14ac:dyDescent="0.3">
      <c r="A11" s="6"/>
      <c r="B11" s="6"/>
      <c r="C11" s="6"/>
      <c r="D11" s="6"/>
      <c r="E11" s="6"/>
      <c r="F11" s="6"/>
      <c r="G11" s="6"/>
      <c r="H11" s="6"/>
      <c r="I11" s="6"/>
      <c r="J11" s="6"/>
      <c r="K11" s="7"/>
      <c r="L11" s="7"/>
      <c r="M11" s="7"/>
      <c r="N11" s="7"/>
      <c r="O11" s="40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7"/>
      <c r="L12" s="7"/>
      <c r="M12" s="7"/>
      <c r="N12" s="7"/>
      <c r="O12" s="40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x14ac:dyDescent="0.3">
      <c r="A13" s="6"/>
      <c r="B13" s="6"/>
      <c r="C13" s="6"/>
      <c r="D13" s="6"/>
      <c r="E13" s="6"/>
      <c r="F13" s="6"/>
      <c r="G13" s="6"/>
      <c r="H13" s="6"/>
      <c r="I13" s="6"/>
      <c r="J13" s="6"/>
      <c r="K13" s="7"/>
      <c r="L13" s="7"/>
      <c r="M13" s="7"/>
      <c r="N13" s="7"/>
      <c r="O13" s="40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7"/>
      <c r="L14" s="7"/>
      <c r="M14" s="7"/>
      <c r="N14" s="7"/>
      <c r="O14" s="40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7"/>
      <c r="L15" s="7"/>
      <c r="M15" s="7"/>
      <c r="N15" s="7"/>
      <c r="O15" s="40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7"/>
      <c r="L16" s="7"/>
      <c r="M16" s="7"/>
      <c r="N16" s="7"/>
      <c r="O16" s="40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7"/>
      <c r="L17" s="7"/>
      <c r="M17" s="7"/>
      <c r="N17" s="7"/>
      <c r="O17" s="40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x14ac:dyDescent="0.3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40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</row>
    <row r="19" spans="1:30" x14ac:dyDescent="0.3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40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</row>
    <row r="20" spans="1:30" x14ac:dyDescent="0.3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40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</row>
    <row r="21" spans="1:30" x14ac:dyDescent="0.3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40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</row>
    <row r="22" spans="1:30" x14ac:dyDescent="0.3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40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</row>
    <row r="23" spans="1:30" x14ac:dyDescent="0.3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40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</row>
    <row r="24" spans="1:30" x14ac:dyDescent="0.3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40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</row>
    <row r="25" spans="1:30" x14ac:dyDescent="0.3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40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</row>
    <row r="26" spans="1:30" x14ac:dyDescent="0.3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40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</row>
    <row r="27" spans="1:30" x14ac:dyDescent="0.3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40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</row>
    <row r="28" spans="1:30" x14ac:dyDescent="0.3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40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</row>
    <row r="29" spans="1:30" x14ac:dyDescent="0.3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40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</row>
    <row r="30" spans="1:30" x14ac:dyDescent="0.3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40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</row>
    <row r="31" spans="1:30" x14ac:dyDescent="0.3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40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</row>
    <row r="32" spans="1:30" x14ac:dyDescent="0.3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40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</row>
    <row r="33" spans="1:30" x14ac:dyDescent="0.3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40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</row>
    <row r="34" spans="1:30" x14ac:dyDescent="0.3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40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09" r:id="rId4" name="List Box 61">
              <controlPr defaultSize="0" autoLine="0" autoPict="0">
                <anchor moveWithCells="1">
                  <from>
                    <xdr:col>3</xdr:col>
                    <xdr:colOff>152400</xdr:colOff>
                    <xdr:row>6</xdr:row>
                    <xdr:rowOff>45720</xdr:rowOff>
                  </from>
                  <to>
                    <xdr:col>7</xdr:col>
                    <xdr:colOff>251460</xdr:colOff>
                    <xdr:row>18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3"/>
  <dimension ref="A1:X267"/>
  <sheetViews>
    <sheetView showGridLines="0" zoomScale="85" zoomScaleNormal="85" workbookViewId="0">
      <pane ySplit="1" topLeftCell="A2" activePane="bottomLeft" state="frozen"/>
      <selection pane="bottomLeft" activeCell="Q31" sqref="Q31"/>
    </sheetView>
  </sheetViews>
  <sheetFormatPr defaultRowHeight="14.4" x14ac:dyDescent="0.3"/>
  <cols>
    <col min="1" max="1" width="6.6640625" bestFit="1" customWidth="1"/>
    <col min="2" max="2" width="27.5546875" customWidth="1"/>
    <col min="3" max="3" width="10.6640625" bestFit="1" customWidth="1"/>
    <col min="4" max="4" width="14.109375" style="28" customWidth="1"/>
    <col min="5" max="5" width="6.88671875" style="28" bestFit="1" customWidth="1"/>
    <col min="6" max="6" width="19.88671875" style="28" customWidth="1"/>
    <col min="7" max="7" width="19.44140625" style="28" customWidth="1"/>
    <col min="8" max="8" width="13.44140625" bestFit="1" customWidth="1"/>
    <col min="9" max="10" width="12.33203125" bestFit="1" customWidth="1"/>
    <col min="11" max="11" width="16.33203125" bestFit="1" customWidth="1"/>
    <col min="12" max="12" width="32.6640625" customWidth="1"/>
    <col min="13" max="13" width="14.6640625" bestFit="1" customWidth="1"/>
    <col min="14" max="14" width="15.5546875" bestFit="1" customWidth="1"/>
    <col min="15" max="15" width="14.6640625" style="28" customWidth="1"/>
    <col min="16" max="16" width="16.44140625" customWidth="1"/>
    <col min="20" max="20" width="10.6640625" customWidth="1"/>
    <col min="22" max="22" width="29.5546875" customWidth="1"/>
    <col min="23" max="23" width="22.44140625" customWidth="1"/>
    <col min="24" max="24" width="36.109375" customWidth="1"/>
  </cols>
  <sheetData>
    <row r="1" spans="1:24" s="8" customFormat="1" ht="49.5" customHeight="1" x14ac:dyDescent="0.3">
      <c r="A1" s="30" t="s">
        <v>0</v>
      </c>
      <c r="B1" s="30" t="s">
        <v>1</v>
      </c>
      <c r="C1" s="30" t="s">
        <v>39</v>
      </c>
      <c r="D1" s="30" t="s">
        <v>2</v>
      </c>
      <c r="E1" s="30" t="s">
        <v>71</v>
      </c>
      <c r="F1" s="30" t="s">
        <v>3</v>
      </c>
      <c r="G1" s="30" t="s">
        <v>4</v>
      </c>
      <c r="H1" s="30" t="s">
        <v>5</v>
      </c>
      <c r="I1" s="30" t="s">
        <v>6</v>
      </c>
      <c r="J1" s="30" t="s">
        <v>7</v>
      </c>
      <c r="K1" s="30" t="s">
        <v>74</v>
      </c>
      <c r="L1" s="30" t="s">
        <v>40</v>
      </c>
      <c r="M1" s="30" t="s">
        <v>41</v>
      </c>
      <c r="N1" s="30" t="s">
        <v>80</v>
      </c>
      <c r="O1" s="30" t="s">
        <v>60</v>
      </c>
      <c r="P1" s="30" t="s">
        <v>61</v>
      </c>
      <c r="Q1" s="30" t="s">
        <v>49</v>
      </c>
      <c r="R1" s="30" t="s">
        <v>50</v>
      </c>
      <c r="S1" s="30" t="s">
        <v>51</v>
      </c>
      <c r="T1" s="30" t="s">
        <v>52</v>
      </c>
      <c r="U1" s="30" t="s">
        <v>53</v>
      </c>
      <c r="V1" s="30" t="s">
        <v>83</v>
      </c>
      <c r="W1" s="30" t="s">
        <v>84</v>
      </c>
      <c r="X1" s="30" t="s">
        <v>85</v>
      </c>
    </row>
    <row r="2" spans="1:24" x14ac:dyDescent="0.3">
      <c r="A2">
        <v>1</v>
      </c>
      <c r="B2" s="42" t="s">
        <v>93</v>
      </c>
      <c r="C2" s="51" t="s">
        <v>67</v>
      </c>
      <c r="D2" s="54" t="s">
        <v>359</v>
      </c>
      <c r="E2" s="29">
        <f ca="1">INT(YEARFRAC(BaseFuncionarios[[#This Row],[Data de Nascimento]],TODAY()))</f>
        <v>56</v>
      </c>
      <c r="F2" s="54" t="s">
        <v>620</v>
      </c>
      <c r="G2" s="27"/>
      <c r="H2" s="55">
        <v>2083.23</v>
      </c>
      <c r="I2" s="2"/>
      <c r="J2" s="2"/>
      <c r="K2" s="3">
        <f>SUM(BaseFuncionarios[[#This Row],[Salario Base]:[VR]])</f>
        <v>2083.23</v>
      </c>
      <c r="L2" s="59" t="s">
        <v>775</v>
      </c>
      <c r="M2" s="51" t="s">
        <v>830</v>
      </c>
      <c r="N2" s="23">
        <f>BaseFuncionarios[[#This Row],[Salário Total]]</f>
        <v>2083.23</v>
      </c>
      <c r="O2" s="29">
        <f ca="1">IF(BaseFuncionarios[[#This Row],[Data de Demissao]]="",
INT(YEARFRAC(BaseFuncionarios[[#This Row],[Data de Contratacao]],TODAY())),
INT(YEARFRAC(BaseFuncionarios[[#This Row],[Data de Demissao]],TODAY())))</f>
        <v>1</v>
      </c>
      <c r="P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2">
        <v>4</v>
      </c>
      <c r="R2">
        <v>10</v>
      </c>
      <c r="S2">
        <v>10</v>
      </c>
      <c r="T2">
        <v>6</v>
      </c>
      <c r="U2">
        <v>7</v>
      </c>
      <c r="V2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>Comemora 1 na Empresa!!!</v>
      </c>
      <c r="X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3" spans="1:24" x14ac:dyDescent="0.3">
      <c r="A3">
        <v>2</v>
      </c>
      <c r="B3" s="43" t="s">
        <v>94</v>
      </c>
      <c r="C3" s="51" t="s">
        <v>66</v>
      </c>
      <c r="D3" s="54" t="s">
        <v>360</v>
      </c>
      <c r="E3" s="29">
        <f ca="1">INT(YEARFRAC(BaseFuncionarios[[#This Row],[Data de Nascimento]],TODAY()))</f>
        <v>19</v>
      </c>
      <c r="F3" s="54" t="s">
        <v>621</v>
      </c>
      <c r="G3" s="27"/>
      <c r="H3" s="55">
        <v>1770.11</v>
      </c>
      <c r="I3" s="2"/>
      <c r="J3" s="2"/>
      <c r="K3" s="3">
        <f>SUM(BaseFuncionarios[[#This Row],[Salario Base]:[VR]])</f>
        <v>1770.11</v>
      </c>
      <c r="L3" s="59" t="s">
        <v>776</v>
      </c>
      <c r="M3" s="66" t="s">
        <v>831</v>
      </c>
      <c r="N3" s="23">
        <f>BaseFuncionarios[[#This Row],[Salário Total]]</f>
        <v>1770.11</v>
      </c>
      <c r="O3" s="29">
        <f ca="1">IF(BaseFuncionarios[[#This Row],[Data de Demissao]]="",
INT(YEARFRAC(BaseFuncionarios[[#This Row],[Data de Contratacao]],TODAY())),
INT(YEARFRAC(BaseFuncionarios[[#This Row],[Data de Demissao]],TODAY())))</f>
        <v>0</v>
      </c>
      <c r="P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3">
        <v>5</v>
      </c>
      <c r="R3">
        <v>4</v>
      </c>
      <c r="S3">
        <v>8</v>
      </c>
      <c r="T3">
        <v>6</v>
      </c>
      <c r="U3">
        <v>7</v>
      </c>
      <c r="V3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3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4" spans="1:24" x14ac:dyDescent="0.3">
      <c r="A4">
        <v>3</v>
      </c>
      <c r="B4" s="43" t="s">
        <v>95</v>
      </c>
      <c r="C4" s="51" t="s">
        <v>67</v>
      </c>
      <c r="D4" s="54" t="s">
        <v>361</v>
      </c>
      <c r="E4" s="29">
        <f ca="1">INT(YEARFRAC(BaseFuncionarios[[#This Row],[Data de Nascimento]],TODAY()))</f>
        <v>25</v>
      </c>
      <c r="F4" s="54" t="s">
        <v>622</v>
      </c>
      <c r="G4" s="27"/>
      <c r="H4" s="55">
        <v>1770.11</v>
      </c>
      <c r="I4" s="2"/>
      <c r="J4" s="2"/>
      <c r="K4" s="3">
        <f>SUM(BaseFuncionarios[[#This Row],[Salario Base]:[VR]])</f>
        <v>1770.11</v>
      </c>
      <c r="L4" s="59" t="s">
        <v>776</v>
      </c>
      <c r="M4" s="66" t="s">
        <v>830</v>
      </c>
      <c r="N4" s="23">
        <f>BaseFuncionarios[[#This Row],[Salário Total]]</f>
        <v>1770.11</v>
      </c>
      <c r="O4" s="29">
        <f ca="1">IF(BaseFuncionarios[[#This Row],[Data de Demissao]]="",
INT(YEARFRAC(BaseFuncionarios[[#This Row],[Data de Contratacao]],TODAY())),
INT(YEARFRAC(BaseFuncionarios[[#This Row],[Data de Demissao]],TODAY())))</f>
        <v>0</v>
      </c>
      <c r="P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4">
        <v>10</v>
      </c>
      <c r="R4">
        <v>4</v>
      </c>
      <c r="S4">
        <v>6</v>
      </c>
      <c r="T4">
        <v>10</v>
      </c>
      <c r="U4">
        <v>4</v>
      </c>
      <c r="V4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4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5" spans="1:24" x14ac:dyDescent="0.3">
      <c r="A5">
        <v>4</v>
      </c>
      <c r="B5" s="43" t="s">
        <v>96</v>
      </c>
      <c r="C5" s="51" t="s">
        <v>66</v>
      </c>
      <c r="D5" s="54" t="s">
        <v>362</v>
      </c>
      <c r="E5" s="29">
        <f ca="1">INT(YEARFRAC(BaseFuncionarios[[#This Row],[Data de Nascimento]],TODAY()))</f>
        <v>33</v>
      </c>
      <c r="F5" s="54" t="s">
        <v>623</v>
      </c>
      <c r="G5" s="27"/>
      <c r="H5" s="55">
        <v>1770.11</v>
      </c>
      <c r="I5" s="2"/>
      <c r="J5" s="2"/>
      <c r="K5" s="3">
        <f>SUM(BaseFuncionarios[[#This Row],[Salario Base]:[VR]])</f>
        <v>1770.11</v>
      </c>
      <c r="L5" s="59" t="s">
        <v>777</v>
      </c>
      <c r="M5" s="66" t="s">
        <v>831</v>
      </c>
      <c r="N5" s="23">
        <f>BaseFuncionarios[[#This Row],[Salário Total]]</f>
        <v>1770.11</v>
      </c>
      <c r="O5" s="29">
        <f ca="1">IF(BaseFuncionarios[[#This Row],[Data de Demissao]]="",
INT(YEARFRAC(BaseFuncionarios[[#This Row],[Data de Contratacao]],TODAY())),
INT(YEARFRAC(BaseFuncionarios[[#This Row],[Data de Demissao]],TODAY())))</f>
        <v>0</v>
      </c>
      <c r="P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5">
        <v>6</v>
      </c>
      <c r="R5">
        <v>9</v>
      </c>
      <c r="S5">
        <v>9</v>
      </c>
      <c r="T5">
        <v>3</v>
      </c>
      <c r="U5">
        <v>2</v>
      </c>
      <c r="V5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5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6" spans="1:24" x14ac:dyDescent="0.3">
      <c r="A6">
        <v>5</v>
      </c>
      <c r="B6" s="42" t="s">
        <v>97</v>
      </c>
      <c r="C6" s="51" t="s">
        <v>67</v>
      </c>
      <c r="D6" s="54" t="s">
        <v>363</v>
      </c>
      <c r="E6" s="29">
        <f ca="1">INT(YEARFRAC(BaseFuncionarios[[#This Row],[Data de Nascimento]],TODAY()))</f>
        <v>22</v>
      </c>
      <c r="F6" s="54" t="s">
        <v>624</v>
      </c>
      <c r="G6" s="27"/>
      <c r="H6" s="55">
        <v>1770.11</v>
      </c>
      <c r="I6" s="2"/>
      <c r="J6" s="2"/>
      <c r="K6" s="3">
        <f>SUM(BaseFuncionarios[[#This Row],[Salario Base]:[VR]])</f>
        <v>1770.11</v>
      </c>
      <c r="L6" s="59" t="s">
        <v>776</v>
      </c>
      <c r="M6" s="66" t="s">
        <v>832</v>
      </c>
      <c r="N6" s="23">
        <f>BaseFuncionarios[[#This Row],[Salário Total]]</f>
        <v>1770.11</v>
      </c>
      <c r="O6" s="29">
        <f ca="1">IF(BaseFuncionarios[[#This Row],[Data de Demissao]]="",
INT(YEARFRAC(BaseFuncionarios[[#This Row],[Data de Contratacao]],TODAY())),
INT(YEARFRAC(BaseFuncionarios[[#This Row],[Data de Demissao]],TODAY())))</f>
        <v>1</v>
      </c>
      <c r="P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6">
        <v>5</v>
      </c>
      <c r="R6">
        <v>5</v>
      </c>
      <c r="S6">
        <v>8</v>
      </c>
      <c r="T6">
        <v>9</v>
      </c>
      <c r="U6">
        <v>7</v>
      </c>
      <c r="V6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6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7" spans="1:24" x14ac:dyDescent="0.3">
      <c r="A7">
        <v>6</v>
      </c>
      <c r="B7" s="43" t="s">
        <v>98</v>
      </c>
      <c r="C7" s="51" t="s">
        <v>66</v>
      </c>
      <c r="D7" s="54" t="s">
        <v>364</v>
      </c>
      <c r="E7" s="29">
        <f ca="1">INT(YEARFRAC(BaseFuncionarios[[#This Row],[Data de Nascimento]],TODAY()))</f>
        <v>34</v>
      </c>
      <c r="F7" s="54" t="s">
        <v>625</v>
      </c>
      <c r="G7" s="27"/>
      <c r="H7" s="55">
        <v>1800</v>
      </c>
      <c r="I7" s="2"/>
      <c r="J7" s="2"/>
      <c r="K7" s="3">
        <f>SUM(BaseFuncionarios[[#This Row],[Salario Base]:[VR]])</f>
        <v>1800</v>
      </c>
      <c r="L7" s="59" t="s">
        <v>778</v>
      </c>
      <c r="M7" s="66" t="s">
        <v>833</v>
      </c>
      <c r="N7" s="23">
        <f>BaseFuncionarios[[#This Row],[Salário Total]]</f>
        <v>1800</v>
      </c>
      <c r="O7" s="29">
        <f ca="1">IF(BaseFuncionarios[[#This Row],[Data de Demissao]]="",
INT(YEARFRAC(BaseFuncionarios[[#This Row],[Data de Contratacao]],TODAY())),
INT(YEARFRAC(BaseFuncionarios[[#This Row],[Data de Demissao]],TODAY())))</f>
        <v>0</v>
      </c>
      <c r="P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7">
        <v>10</v>
      </c>
      <c r="R7">
        <v>8</v>
      </c>
      <c r="S7">
        <v>7</v>
      </c>
      <c r="T7">
        <v>4</v>
      </c>
      <c r="U7">
        <v>9</v>
      </c>
      <c r="V7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7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8" spans="1:24" x14ac:dyDescent="0.3">
      <c r="A8">
        <v>7</v>
      </c>
      <c r="B8" s="43" t="s">
        <v>99</v>
      </c>
      <c r="C8" s="51" t="s">
        <v>66</v>
      </c>
      <c r="D8" s="54" t="s">
        <v>365</v>
      </c>
      <c r="E8" s="29">
        <f ca="1">INT(YEARFRAC(BaseFuncionarios[[#This Row],[Data de Nascimento]],TODAY()))</f>
        <v>20</v>
      </c>
      <c r="F8" s="54" t="s">
        <v>621</v>
      </c>
      <c r="G8" s="27"/>
      <c r="H8" s="55">
        <v>2204.69</v>
      </c>
      <c r="I8" s="2"/>
      <c r="J8" s="2"/>
      <c r="K8" s="3">
        <f>SUM(BaseFuncionarios[[#This Row],[Salario Base]:[VR]])</f>
        <v>2204.69</v>
      </c>
      <c r="L8" s="59" t="s">
        <v>775</v>
      </c>
      <c r="M8" s="66" t="s">
        <v>834</v>
      </c>
      <c r="N8" s="23">
        <f>BaseFuncionarios[[#This Row],[Salário Total]]</f>
        <v>2204.69</v>
      </c>
      <c r="O8" s="29">
        <f ca="1">IF(BaseFuncionarios[[#This Row],[Data de Demissao]]="",
INT(YEARFRAC(BaseFuncionarios[[#This Row],[Data de Contratacao]],TODAY())),
INT(YEARFRAC(BaseFuncionarios[[#This Row],[Data de Demissao]],TODAY())))</f>
        <v>0</v>
      </c>
      <c r="P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8">
        <v>4</v>
      </c>
      <c r="R8">
        <v>6</v>
      </c>
      <c r="S8">
        <v>2</v>
      </c>
      <c r="T8">
        <v>10</v>
      </c>
      <c r="U8">
        <v>7</v>
      </c>
      <c r="V8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8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9" spans="1:24" x14ac:dyDescent="0.3">
      <c r="A9">
        <v>8</v>
      </c>
      <c r="B9" s="43" t="s">
        <v>100</v>
      </c>
      <c r="C9" s="51" t="s">
        <v>66</v>
      </c>
      <c r="D9" s="54" t="s">
        <v>366</v>
      </c>
      <c r="E9" s="29">
        <f ca="1">INT(YEARFRAC(BaseFuncionarios[[#This Row],[Data de Nascimento]],TODAY()))</f>
        <v>29</v>
      </c>
      <c r="F9" s="54" t="s">
        <v>621</v>
      </c>
      <c r="G9" s="27"/>
      <c r="H9" s="55">
        <v>2300</v>
      </c>
      <c r="I9" s="2"/>
      <c r="J9" s="2"/>
      <c r="K9" s="3">
        <f>SUM(BaseFuncionarios[[#This Row],[Salario Base]:[VR]])</f>
        <v>2300</v>
      </c>
      <c r="L9" s="59" t="s">
        <v>779</v>
      </c>
      <c r="M9" s="66" t="s">
        <v>833</v>
      </c>
      <c r="N9" s="23">
        <f>BaseFuncionarios[[#This Row],[Salário Total]]</f>
        <v>2300</v>
      </c>
      <c r="O9" s="29">
        <f ca="1">IF(BaseFuncionarios[[#This Row],[Data de Demissao]]="",
INT(YEARFRAC(BaseFuncionarios[[#This Row],[Data de Contratacao]],TODAY())),
INT(YEARFRAC(BaseFuncionarios[[#This Row],[Data de Demissao]],TODAY())))</f>
        <v>0</v>
      </c>
      <c r="P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9">
        <v>2</v>
      </c>
      <c r="R9">
        <v>7</v>
      </c>
      <c r="S9">
        <v>3</v>
      </c>
      <c r="T9">
        <v>1</v>
      </c>
      <c r="U9">
        <v>8</v>
      </c>
      <c r="V9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9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0" spans="1:24" x14ac:dyDescent="0.3">
      <c r="A10">
        <v>9</v>
      </c>
      <c r="B10" s="43" t="s">
        <v>101</v>
      </c>
      <c r="C10" s="51" t="s">
        <v>66</v>
      </c>
      <c r="D10" s="54" t="s">
        <v>367</v>
      </c>
      <c r="E10" s="29">
        <f ca="1">INT(YEARFRAC(BaseFuncionarios[[#This Row],[Data de Nascimento]],TODAY()))</f>
        <v>22</v>
      </c>
      <c r="F10" s="54" t="s">
        <v>626</v>
      </c>
      <c r="G10" s="27"/>
      <c r="H10" s="55">
        <v>2204.69</v>
      </c>
      <c r="I10" s="2"/>
      <c r="J10" s="2"/>
      <c r="K10" s="3">
        <f>SUM(BaseFuncionarios[[#This Row],[Salario Base]:[VR]])</f>
        <v>2204.69</v>
      </c>
      <c r="L10" s="59" t="s">
        <v>775</v>
      </c>
      <c r="M10" s="66" t="s">
        <v>835</v>
      </c>
      <c r="N10" s="23">
        <f>BaseFuncionarios[[#This Row],[Salário Total]]</f>
        <v>2204.69</v>
      </c>
      <c r="O10" s="29">
        <f ca="1">IF(BaseFuncionarios[[#This Row],[Data de Demissao]]="",
INT(YEARFRAC(BaseFuncionarios[[#This Row],[Data de Contratacao]],TODAY())),
INT(YEARFRAC(BaseFuncionarios[[#This Row],[Data de Demissao]],TODAY())))</f>
        <v>0</v>
      </c>
      <c r="P1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10">
        <v>6</v>
      </c>
      <c r="R10">
        <v>6</v>
      </c>
      <c r="S10">
        <v>10</v>
      </c>
      <c r="T10">
        <v>8</v>
      </c>
      <c r="U10">
        <v>7</v>
      </c>
      <c r="V10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0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1" spans="1:24" x14ac:dyDescent="0.3">
      <c r="A11">
        <v>10</v>
      </c>
      <c r="B11" s="42" t="s">
        <v>102</v>
      </c>
      <c r="C11" s="51" t="s">
        <v>66</v>
      </c>
      <c r="D11" s="54" t="s">
        <v>368</v>
      </c>
      <c r="E11" s="29">
        <f ca="1">INT(YEARFRAC(BaseFuncionarios[[#This Row],[Data de Nascimento]],TODAY()))</f>
        <v>33</v>
      </c>
      <c r="F11" s="54" t="s">
        <v>627</v>
      </c>
      <c r="G11" s="27"/>
      <c r="H11" s="55">
        <v>3200</v>
      </c>
      <c r="I11" s="2"/>
      <c r="J11" s="2"/>
      <c r="K11" s="3">
        <f>SUM(BaseFuncionarios[[#This Row],[Salario Base]:[VR]])</f>
        <v>3200</v>
      </c>
      <c r="L11" s="59" t="s">
        <v>780</v>
      </c>
      <c r="M11" s="67" t="s">
        <v>836</v>
      </c>
      <c r="N11" s="23">
        <f>BaseFuncionarios[[#This Row],[Salário Total]]</f>
        <v>3200</v>
      </c>
      <c r="O11" s="29">
        <f ca="1">IF(BaseFuncionarios[[#This Row],[Data de Demissao]]="",
INT(YEARFRAC(BaseFuncionarios[[#This Row],[Data de Contratacao]],TODAY())),
INT(YEARFRAC(BaseFuncionarios[[#This Row],[Data de Demissao]],TODAY())))</f>
        <v>5</v>
      </c>
      <c r="P1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Q11">
        <v>10</v>
      </c>
      <c r="R11">
        <v>6</v>
      </c>
      <c r="S11">
        <v>6</v>
      </c>
      <c r="T11">
        <v>7</v>
      </c>
      <c r="U11">
        <v>7</v>
      </c>
      <c r="V11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1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5 anos</v>
      </c>
    </row>
    <row r="12" spans="1:24" x14ac:dyDescent="0.3">
      <c r="A12">
        <v>11</v>
      </c>
      <c r="B12" s="43" t="s">
        <v>103</v>
      </c>
      <c r="C12" s="51" t="s">
        <v>66</v>
      </c>
      <c r="D12" s="54" t="s">
        <v>369</v>
      </c>
      <c r="E12" s="29">
        <f ca="1">INT(YEARFRAC(BaseFuncionarios[[#This Row],[Data de Nascimento]],TODAY()))</f>
        <v>21</v>
      </c>
      <c r="F12" s="54" t="s">
        <v>628</v>
      </c>
      <c r="G12" s="27"/>
      <c r="H12" s="55">
        <v>1770.11</v>
      </c>
      <c r="I12" s="2"/>
      <c r="J12" s="2"/>
      <c r="K12" s="3">
        <f>SUM(BaseFuncionarios[[#This Row],[Salario Base]:[VR]])</f>
        <v>1770.11</v>
      </c>
      <c r="L12" s="59" t="s">
        <v>777</v>
      </c>
      <c r="M12" s="67" t="s">
        <v>837</v>
      </c>
      <c r="N12" s="23">
        <f>BaseFuncionarios[[#This Row],[Salário Total]]</f>
        <v>1770.11</v>
      </c>
      <c r="O12" s="29">
        <f ca="1">IF(BaseFuncionarios[[#This Row],[Data de Demissao]]="",
INT(YEARFRAC(BaseFuncionarios[[#This Row],[Data de Contratacao]],TODAY())),
INT(YEARFRAC(BaseFuncionarios[[#This Row],[Data de Demissao]],TODAY())))</f>
        <v>0</v>
      </c>
      <c r="P1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12">
        <v>9</v>
      </c>
      <c r="R12">
        <v>5</v>
      </c>
      <c r="S12">
        <v>3</v>
      </c>
      <c r="T12">
        <v>9</v>
      </c>
      <c r="U12">
        <v>2</v>
      </c>
      <c r="V12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2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3" spans="1:24" x14ac:dyDescent="0.3">
      <c r="A13">
        <v>12</v>
      </c>
      <c r="B13" s="42" t="s">
        <v>104</v>
      </c>
      <c r="C13" s="51" t="s">
        <v>67</v>
      </c>
      <c r="D13" s="54" t="s">
        <v>370</v>
      </c>
      <c r="E13" s="29">
        <f ca="1">INT(YEARFRAC(BaseFuncionarios[[#This Row],[Data de Nascimento]],TODAY()))</f>
        <v>38</v>
      </c>
      <c r="F13" s="54" t="s">
        <v>629</v>
      </c>
      <c r="G13" s="27"/>
      <c r="H13" s="55">
        <v>3052.74</v>
      </c>
      <c r="I13" s="2"/>
      <c r="J13" s="2"/>
      <c r="K13" s="3">
        <f>SUM(BaseFuncionarios[[#This Row],[Salario Base]:[VR]])</f>
        <v>3052.74</v>
      </c>
      <c r="L13" s="59" t="s">
        <v>781</v>
      </c>
      <c r="M13" s="68" t="s">
        <v>838</v>
      </c>
      <c r="N13" s="23">
        <f>BaseFuncionarios[[#This Row],[Salário Total]]</f>
        <v>3052.74</v>
      </c>
      <c r="O13" s="29">
        <f ca="1">IF(BaseFuncionarios[[#This Row],[Data de Demissao]]="",
INT(YEARFRAC(BaseFuncionarios[[#This Row],[Data de Contratacao]],TODAY())),
INT(YEARFRAC(BaseFuncionarios[[#This Row],[Data de Demissao]],TODAY())))</f>
        <v>2</v>
      </c>
      <c r="P1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13">
        <v>10</v>
      </c>
      <c r="R13">
        <v>2</v>
      </c>
      <c r="S13">
        <v>9</v>
      </c>
      <c r="T13">
        <v>5</v>
      </c>
      <c r="U13">
        <v>4</v>
      </c>
      <c r="V13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3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4" spans="1:24" x14ac:dyDescent="0.3">
      <c r="A14">
        <v>13</v>
      </c>
      <c r="B14" s="43" t="s">
        <v>105</v>
      </c>
      <c r="C14" s="51" t="s">
        <v>66</v>
      </c>
      <c r="D14" s="54" t="s">
        <v>371</v>
      </c>
      <c r="E14" s="29">
        <f ca="1">INT(YEARFRAC(BaseFuncionarios[[#This Row],[Data de Nascimento]],TODAY()))</f>
        <v>49</v>
      </c>
      <c r="F14" s="54" t="s">
        <v>630</v>
      </c>
      <c r="G14" s="27"/>
      <c r="H14" s="55">
        <v>2700.22</v>
      </c>
      <c r="I14" s="2"/>
      <c r="J14" s="2"/>
      <c r="K14" s="3">
        <f>SUM(BaseFuncionarios[[#This Row],[Salario Base]:[VR]])</f>
        <v>2700.22</v>
      </c>
      <c r="L14" s="59" t="s">
        <v>782</v>
      </c>
      <c r="M14" s="68" t="s">
        <v>839</v>
      </c>
      <c r="N14" s="23">
        <f>BaseFuncionarios[[#This Row],[Salário Total]]</f>
        <v>2700.22</v>
      </c>
      <c r="O14" s="29">
        <f ca="1">IF(BaseFuncionarios[[#This Row],[Data de Demissao]]="",
INT(YEARFRAC(BaseFuncionarios[[#This Row],[Data de Contratacao]],TODAY())),
INT(YEARFRAC(BaseFuncionarios[[#This Row],[Data de Demissao]],TODAY())))</f>
        <v>0</v>
      </c>
      <c r="P1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14">
        <v>3</v>
      </c>
      <c r="R14">
        <v>5</v>
      </c>
      <c r="S14">
        <v>3</v>
      </c>
      <c r="T14">
        <v>10</v>
      </c>
      <c r="U14">
        <v>6</v>
      </c>
      <c r="V14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4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5" spans="1:24" x14ac:dyDescent="0.3">
      <c r="A15">
        <v>14</v>
      </c>
      <c r="B15" s="43" t="s">
        <v>106</v>
      </c>
      <c r="C15" s="51" t="s">
        <v>66</v>
      </c>
      <c r="D15" s="54" t="s">
        <v>372</v>
      </c>
      <c r="E15" s="29">
        <f ca="1">INT(YEARFRAC(BaseFuncionarios[[#This Row],[Data de Nascimento]],TODAY()))</f>
        <v>43</v>
      </c>
      <c r="F15" s="54" t="s">
        <v>628</v>
      </c>
      <c r="G15" s="27"/>
      <c r="H15" s="55">
        <v>1770.11</v>
      </c>
      <c r="I15" s="2"/>
      <c r="J15" s="2"/>
      <c r="K15" s="3">
        <f>SUM(BaseFuncionarios[[#This Row],[Salario Base]:[VR]])</f>
        <v>1770.11</v>
      </c>
      <c r="L15" s="59" t="s">
        <v>777</v>
      </c>
      <c r="M15" s="68" t="s">
        <v>831</v>
      </c>
      <c r="N15" s="23">
        <f>BaseFuncionarios[[#This Row],[Salário Total]]</f>
        <v>1770.11</v>
      </c>
      <c r="O15" s="29">
        <f ca="1">IF(BaseFuncionarios[[#This Row],[Data de Demissao]]="",
INT(YEARFRAC(BaseFuncionarios[[#This Row],[Data de Contratacao]],TODAY())),
INT(YEARFRAC(BaseFuncionarios[[#This Row],[Data de Demissao]],TODAY())))</f>
        <v>0</v>
      </c>
      <c r="P1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15">
        <v>4</v>
      </c>
      <c r="R15">
        <v>6</v>
      </c>
      <c r="S15">
        <v>9</v>
      </c>
      <c r="T15">
        <v>5</v>
      </c>
      <c r="U15">
        <v>6</v>
      </c>
      <c r="V15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5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6" spans="1:24" x14ac:dyDescent="0.3">
      <c r="A16">
        <v>15</v>
      </c>
      <c r="B16" s="43" t="s">
        <v>107</v>
      </c>
      <c r="C16" s="51" t="s">
        <v>66</v>
      </c>
      <c r="D16" s="54" t="s">
        <v>373</v>
      </c>
      <c r="E16" s="29">
        <f ca="1">INT(YEARFRAC(BaseFuncionarios[[#This Row],[Data de Nascimento]],TODAY()))</f>
        <v>21</v>
      </c>
      <c r="F16" s="54" t="s">
        <v>631</v>
      </c>
      <c r="G16" s="27"/>
      <c r="H16" s="55">
        <v>1501.55</v>
      </c>
      <c r="I16" s="2"/>
      <c r="J16" s="2"/>
      <c r="K16" s="3">
        <f>SUM(BaseFuncionarios[[#This Row],[Salario Base]:[VR]])</f>
        <v>1501.55</v>
      </c>
      <c r="L16" s="59" t="s">
        <v>783</v>
      </c>
      <c r="M16" s="67" t="s">
        <v>836</v>
      </c>
      <c r="N16" s="23">
        <f>BaseFuncionarios[[#This Row],[Salário Total]]</f>
        <v>1501.55</v>
      </c>
      <c r="O16" s="29">
        <f ca="1">IF(BaseFuncionarios[[#This Row],[Data de Demissao]]="",
INT(YEARFRAC(BaseFuncionarios[[#This Row],[Data de Contratacao]],TODAY())),
INT(YEARFRAC(BaseFuncionarios[[#This Row],[Data de Demissao]],TODAY())))</f>
        <v>0</v>
      </c>
      <c r="P1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16">
        <v>2</v>
      </c>
      <c r="R16">
        <v>8</v>
      </c>
      <c r="S16">
        <v>8</v>
      </c>
      <c r="T16">
        <v>4</v>
      </c>
      <c r="U16">
        <v>10</v>
      </c>
      <c r="V16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6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7" spans="1:24" x14ac:dyDescent="0.3">
      <c r="A17">
        <v>16</v>
      </c>
      <c r="B17" s="42" t="s">
        <v>108</v>
      </c>
      <c r="C17" s="51" t="s">
        <v>67</v>
      </c>
      <c r="D17" s="54" t="s">
        <v>374</v>
      </c>
      <c r="E17" s="29">
        <f ca="1">INT(YEARFRAC(BaseFuncionarios[[#This Row],[Data de Nascimento]],TODAY()))</f>
        <v>30</v>
      </c>
      <c r="F17" s="54" t="s">
        <v>632</v>
      </c>
      <c r="G17" s="27"/>
      <c r="H17" s="55">
        <v>2204.69</v>
      </c>
      <c r="I17" s="2"/>
      <c r="J17" s="2"/>
      <c r="K17" s="3">
        <f>SUM(BaseFuncionarios[[#This Row],[Salario Base]:[VR]])</f>
        <v>2204.69</v>
      </c>
      <c r="L17" s="59" t="s">
        <v>775</v>
      </c>
      <c r="M17" s="68" t="s">
        <v>830</v>
      </c>
      <c r="N17" s="23">
        <f>BaseFuncionarios[[#This Row],[Salário Total]]</f>
        <v>2204.69</v>
      </c>
      <c r="O17" s="29">
        <f ca="1">IF(BaseFuncionarios[[#This Row],[Data de Demissao]]="",
INT(YEARFRAC(BaseFuncionarios[[#This Row],[Data de Contratacao]],TODAY())),
INT(YEARFRAC(BaseFuncionarios[[#This Row],[Data de Demissao]],TODAY())))</f>
        <v>1</v>
      </c>
      <c r="P1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17">
        <v>8</v>
      </c>
      <c r="R17">
        <v>10</v>
      </c>
      <c r="S17">
        <v>2</v>
      </c>
      <c r="T17">
        <v>4</v>
      </c>
      <c r="U17">
        <v>10</v>
      </c>
      <c r="V17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7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8" spans="1:24" x14ac:dyDescent="0.3">
      <c r="A18">
        <v>17</v>
      </c>
      <c r="B18" s="43" t="s">
        <v>109</v>
      </c>
      <c r="C18" s="51" t="s">
        <v>67</v>
      </c>
      <c r="D18" s="54" t="s">
        <v>375</v>
      </c>
      <c r="E18" s="29">
        <f ca="1">INT(YEARFRAC(BaseFuncionarios[[#This Row],[Data de Nascimento]],TODAY()))</f>
        <v>54</v>
      </c>
      <c r="F18" s="54" t="s">
        <v>633</v>
      </c>
      <c r="G18" s="27"/>
      <c r="H18" s="55">
        <v>1770.11</v>
      </c>
      <c r="I18" s="2"/>
      <c r="J18" s="2"/>
      <c r="K18" s="3">
        <f>SUM(BaseFuncionarios[[#This Row],[Salario Base]:[VR]])</f>
        <v>1770.11</v>
      </c>
      <c r="L18" s="59" t="s">
        <v>776</v>
      </c>
      <c r="M18" s="51" t="s">
        <v>830</v>
      </c>
      <c r="N18" s="23">
        <f>BaseFuncionarios[[#This Row],[Salário Total]]</f>
        <v>1770.11</v>
      </c>
      <c r="O18" s="29">
        <f ca="1">IF(BaseFuncionarios[[#This Row],[Data de Demissao]]="",
INT(YEARFRAC(BaseFuncionarios[[#This Row],[Data de Contratacao]],TODAY())),
INT(YEARFRAC(BaseFuncionarios[[#This Row],[Data de Demissao]],TODAY())))</f>
        <v>0</v>
      </c>
      <c r="P1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18">
        <v>9</v>
      </c>
      <c r="R18">
        <v>9</v>
      </c>
      <c r="S18">
        <v>2</v>
      </c>
      <c r="T18">
        <v>7</v>
      </c>
      <c r="U18">
        <v>4</v>
      </c>
      <c r="V18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8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9" spans="1:24" x14ac:dyDescent="0.3">
      <c r="A19">
        <v>18</v>
      </c>
      <c r="B19" s="43" t="s">
        <v>110</v>
      </c>
      <c r="C19" s="51" t="s">
        <v>66</v>
      </c>
      <c r="D19" s="54" t="s">
        <v>376</v>
      </c>
      <c r="E19" s="29">
        <f ca="1">INT(YEARFRAC(BaseFuncionarios[[#This Row],[Data de Nascimento]],TODAY()))</f>
        <v>20</v>
      </c>
      <c r="F19" s="54" t="s">
        <v>623</v>
      </c>
      <c r="G19" s="27"/>
      <c r="H19" s="55">
        <v>1770.11</v>
      </c>
      <c r="I19" s="2"/>
      <c r="J19" s="2"/>
      <c r="K19" s="3">
        <f>SUM(BaseFuncionarios[[#This Row],[Salario Base]:[VR]])</f>
        <v>1770.11</v>
      </c>
      <c r="L19" s="59" t="s">
        <v>777</v>
      </c>
      <c r="M19" s="68" t="s">
        <v>831</v>
      </c>
      <c r="N19" s="23">
        <f>BaseFuncionarios[[#This Row],[Salário Total]]</f>
        <v>1770.11</v>
      </c>
      <c r="O19" s="29">
        <f ca="1">IF(BaseFuncionarios[[#This Row],[Data de Demissao]]="",
INT(YEARFRAC(BaseFuncionarios[[#This Row],[Data de Contratacao]],TODAY())),
INT(YEARFRAC(BaseFuncionarios[[#This Row],[Data de Demissao]],TODAY())))</f>
        <v>0</v>
      </c>
      <c r="P1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19">
        <v>9</v>
      </c>
      <c r="R19">
        <v>5</v>
      </c>
      <c r="S19">
        <v>9</v>
      </c>
      <c r="T19">
        <v>2</v>
      </c>
      <c r="U19">
        <v>8</v>
      </c>
      <c r="V19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9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0" spans="1:24" x14ac:dyDescent="0.3">
      <c r="A20">
        <v>19</v>
      </c>
      <c r="B20" s="43" t="s">
        <v>111</v>
      </c>
      <c r="C20" s="51" t="s">
        <v>66</v>
      </c>
      <c r="D20" s="54" t="s">
        <v>377</v>
      </c>
      <c r="E20" s="29">
        <f ca="1">INT(YEARFRAC(BaseFuncionarios[[#This Row],[Data de Nascimento]],TODAY()))</f>
        <v>22</v>
      </c>
      <c r="F20" s="54" t="s">
        <v>634</v>
      </c>
      <c r="G20" s="27"/>
      <c r="H20" s="55">
        <v>1770.11</v>
      </c>
      <c r="I20" s="2"/>
      <c r="J20" s="2"/>
      <c r="K20" s="3">
        <f>SUM(BaseFuncionarios[[#This Row],[Salario Base]:[VR]])</f>
        <v>1770.11</v>
      </c>
      <c r="L20" s="59" t="s">
        <v>777</v>
      </c>
      <c r="M20" s="68" t="s">
        <v>837</v>
      </c>
      <c r="N20" s="23">
        <f>BaseFuncionarios[[#This Row],[Salário Total]]</f>
        <v>1770.11</v>
      </c>
      <c r="O20" s="29">
        <f ca="1">IF(BaseFuncionarios[[#This Row],[Data de Demissao]]="",
INT(YEARFRAC(BaseFuncionarios[[#This Row],[Data de Contratacao]],TODAY())),
INT(YEARFRAC(BaseFuncionarios[[#This Row],[Data de Demissao]],TODAY())))</f>
        <v>0</v>
      </c>
      <c r="P2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20">
        <v>9</v>
      </c>
      <c r="R20">
        <v>4</v>
      </c>
      <c r="S20">
        <v>9</v>
      </c>
      <c r="T20">
        <v>7</v>
      </c>
      <c r="U20">
        <v>2</v>
      </c>
      <c r="V20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0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1" spans="1:24" x14ac:dyDescent="0.3">
      <c r="A21">
        <v>20</v>
      </c>
      <c r="B21" s="43" t="s">
        <v>112</v>
      </c>
      <c r="C21" s="51" t="s">
        <v>66</v>
      </c>
      <c r="D21" s="54" t="s">
        <v>378</v>
      </c>
      <c r="E21" s="29">
        <f ca="1">INT(YEARFRAC(BaseFuncionarios[[#This Row],[Data de Nascimento]],TODAY()))</f>
        <v>25</v>
      </c>
      <c r="F21" s="54" t="s">
        <v>635</v>
      </c>
      <c r="G21" s="27"/>
      <c r="H21" s="55">
        <v>1770.11</v>
      </c>
      <c r="I21" s="2"/>
      <c r="J21" s="2"/>
      <c r="K21" s="3">
        <f>SUM(BaseFuncionarios[[#This Row],[Salario Base]:[VR]])</f>
        <v>1770.11</v>
      </c>
      <c r="L21" s="59" t="s">
        <v>777</v>
      </c>
      <c r="M21" s="68" t="s">
        <v>833</v>
      </c>
      <c r="N21" s="23">
        <f>BaseFuncionarios[[#This Row],[Salário Total]]</f>
        <v>1770.11</v>
      </c>
      <c r="O21" s="29">
        <f ca="1">IF(BaseFuncionarios[[#This Row],[Data de Demissao]]="",
INT(YEARFRAC(BaseFuncionarios[[#This Row],[Data de Contratacao]],TODAY())),
INT(YEARFRAC(BaseFuncionarios[[#This Row],[Data de Demissao]],TODAY())))</f>
        <v>0</v>
      </c>
      <c r="P2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21">
        <v>3</v>
      </c>
      <c r="R21">
        <v>3</v>
      </c>
      <c r="S21">
        <v>10</v>
      </c>
      <c r="T21">
        <v>10</v>
      </c>
      <c r="U21">
        <v>6</v>
      </c>
      <c r="V21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1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2" spans="1:24" x14ac:dyDescent="0.3">
      <c r="A22">
        <v>21</v>
      </c>
      <c r="B22" s="42" t="s">
        <v>113</v>
      </c>
      <c r="C22" s="51" t="s">
        <v>66</v>
      </c>
      <c r="D22" s="54" t="s">
        <v>379</v>
      </c>
      <c r="E22" s="29">
        <f ca="1">INT(YEARFRAC(BaseFuncionarios[[#This Row],[Data de Nascimento]],TODAY()))</f>
        <v>35</v>
      </c>
      <c r="F22" s="54" t="s">
        <v>636</v>
      </c>
      <c r="G22" s="27"/>
      <c r="H22" s="55">
        <v>3367.88</v>
      </c>
      <c r="I22" s="2"/>
      <c r="J22" s="2"/>
      <c r="K22" s="3">
        <f>SUM(BaseFuncionarios[[#This Row],[Salario Base]:[VR]])</f>
        <v>3367.88</v>
      </c>
      <c r="L22" s="59" t="s">
        <v>775</v>
      </c>
      <c r="M22" s="68" t="s">
        <v>830</v>
      </c>
      <c r="N22" s="23">
        <f>BaseFuncionarios[[#This Row],[Salário Total]]</f>
        <v>3367.88</v>
      </c>
      <c r="O22" s="29">
        <f ca="1">IF(BaseFuncionarios[[#This Row],[Data de Demissao]]="",
INT(YEARFRAC(BaseFuncionarios[[#This Row],[Data de Contratacao]],TODAY())),
INT(YEARFRAC(BaseFuncionarios[[#This Row],[Data de Demissao]],TODAY())))</f>
        <v>3</v>
      </c>
      <c r="P2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Q22">
        <v>2</v>
      </c>
      <c r="R22">
        <v>9</v>
      </c>
      <c r="S22">
        <v>5</v>
      </c>
      <c r="T22">
        <v>7</v>
      </c>
      <c r="U22">
        <v>10</v>
      </c>
      <c r="V22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2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23" spans="1:24" x14ac:dyDescent="0.3">
      <c r="A23">
        <v>22</v>
      </c>
      <c r="B23" s="43" t="s">
        <v>114</v>
      </c>
      <c r="C23" s="51" t="s">
        <v>67</v>
      </c>
      <c r="D23" s="54" t="s">
        <v>380</v>
      </c>
      <c r="E23" s="29">
        <f ca="1">INT(YEARFRAC(BaseFuncionarios[[#This Row],[Data de Nascimento]],TODAY()))</f>
        <v>45</v>
      </c>
      <c r="F23" s="54" t="s">
        <v>623</v>
      </c>
      <c r="G23" s="27"/>
      <c r="H23" s="55">
        <v>2204.69</v>
      </c>
      <c r="I23" s="2"/>
      <c r="J23" s="2"/>
      <c r="K23" s="3">
        <f>SUM(BaseFuncionarios[[#This Row],[Salario Base]:[VR]])</f>
        <v>2204.69</v>
      </c>
      <c r="L23" s="59" t="s">
        <v>775</v>
      </c>
      <c r="M23" s="68" t="s">
        <v>840</v>
      </c>
      <c r="N23" s="23">
        <f>BaseFuncionarios[[#This Row],[Salário Total]]</f>
        <v>2204.69</v>
      </c>
      <c r="O23" s="29">
        <f ca="1">IF(BaseFuncionarios[[#This Row],[Data de Demissao]]="",
INT(YEARFRAC(BaseFuncionarios[[#This Row],[Data de Contratacao]],TODAY())),
INT(YEARFRAC(BaseFuncionarios[[#This Row],[Data de Demissao]],TODAY())))</f>
        <v>0</v>
      </c>
      <c r="P2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23">
        <v>10</v>
      </c>
      <c r="R23">
        <v>5</v>
      </c>
      <c r="S23">
        <v>5</v>
      </c>
      <c r="T23">
        <v>9</v>
      </c>
      <c r="U23">
        <v>9</v>
      </c>
      <c r="V23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3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4" spans="1:24" x14ac:dyDescent="0.3">
      <c r="A24">
        <v>23</v>
      </c>
      <c r="B24" s="42" t="s">
        <v>115</v>
      </c>
      <c r="C24" s="51" t="s">
        <v>67</v>
      </c>
      <c r="D24" s="54" t="s">
        <v>381</v>
      </c>
      <c r="E24" s="29">
        <f ca="1">INT(YEARFRAC(BaseFuncionarios[[#This Row],[Data de Nascimento]],TODAY()))</f>
        <v>39</v>
      </c>
      <c r="F24" s="54" t="s">
        <v>637</v>
      </c>
      <c r="G24" s="27"/>
      <c r="H24" s="55">
        <v>2482.91</v>
      </c>
      <c r="I24" s="2"/>
      <c r="J24" s="2"/>
      <c r="K24" s="3">
        <f>SUM(BaseFuncionarios[[#This Row],[Salario Base]:[VR]])</f>
        <v>2482.91</v>
      </c>
      <c r="L24" s="59" t="s">
        <v>784</v>
      </c>
      <c r="M24" s="67" t="s">
        <v>836</v>
      </c>
      <c r="N24" s="23">
        <f>BaseFuncionarios[[#This Row],[Salário Total]]</f>
        <v>2482.91</v>
      </c>
      <c r="O24" s="29">
        <f ca="1">IF(BaseFuncionarios[[#This Row],[Data de Demissao]]="",
INT(YEARFRAC(BaseFuncionarios[[#This Row],[Data de Contratacao]],TODAY())),
INT(YEARFRAC(BaseFuncionarios[[#This Row],[Data de Demissao]],TODAY())))</f>
        <v>3</v>
      </c>
      <c r="P2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Q24">
        <v>4</v>
      </c>
      <c r="R24">
        <v>2</v>
      </c>
      <c r="S24">
        <v>9</v>
      </c>
      <c r="T24">
        <v>5</v>
      </c>
      <c r="U24">
        <v>5</v>
      </c>
      <c r="V24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4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25" spans="1:24" x14ac:dyDescent="0.3">
      <c r="A25">
        <v>24</v>
      </c>
      <c r="B25" s="43" t="s">
        <v>116</v>
      </c>
      <c r="C25" s="51" t="s">
        <v>67</v>
      </c>
      <c r="D25" s="54" t="s">
        <v>382</v>
      </c>
      <c r="E25" s="29">
        <f ca="1">INT(YEARFRAC(BaseFuncionarios[[#This Row],[Data de Nascimento]],TODAY()))</f>
        <v>23</v>
      </c>
      <c r="F25" s="54" t="s">
        <v>638</v>
      </c>
      <c r="G25" s="27"/>
      <c r="H25" s="55">
        <v>1770.11</v>
      </c>
      <c r="I25" s="2"/>
      <c r="J25" s="2"/>
      <c r="K25" s="3">
        <f>SUM(BaseFuncionarios[[#This Row],[Salario Base]:[VR]])</f>
        <v>1770.11</v>
      </c>
      <c r="L25" s="59" t="s">
        <v>785</v>
      </c>
      <c r="M25" s="68" t="s">
        <v>841</v>
      </c>
      <c r="N25" s="23">
        <f>BaseFuncionarios[[#This Row],[Salário Total]]</f>
        <v>1770.11</v>
      </c>
      <c r="O25" s="29">
        <f ca="1">IF(BaseFuncionarios[[#This Row],[Data de Demissao]]="",
INT(YEARFRAC(BaseFuncionarios[[#This Row],[Data de Contratacao]],TODAY())),
INT(YEARFRAC(BaseFuncionarios[[#This Row],[Data de Demissao]],TODAY())))</f>
        <v>0</v>
      </c>
      <c r="P2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25">
        <v>6</v>
      </c>
      <c r="R25">
        <v>9</v>
      </c>
      <c r="S25">
        <v>6</v>
      </c>
      <c r="T25">
        <v>5</v>
      </c>
      <c r="U25">
        <v>5</v>
      </c>
      <c r="V25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5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6" spans="1:24" x14ac:dyDescent="0.3">
      <c r="A26">
        <v>25</v>
      </c>
      <c r="B26" s="42" t="s">
        <v>117</v>
      </c>
      <c r="C26" s="51" t="s">
        <v>67</v>
      </c>
      <c r="D26" s="54" t="s">
        <v>383</v>
      </c>
      <c r="E26" s="29">
        <f ca="1">INT(YEARFRAC(BaseFuncionarios[[#This Row],[Data de Nascimento]],TODAY()))</f>
        <v>40</v>
      </c>
      <c r="F26" s="54" t="s">
        <v>639</v>
      </c>
      <c r="G26" s="27"/>
      <c r="H26" s="55">
        <v>2725.62</v>
      </c>
      <c r="I26" s="2"/>
      <c r="J26" s="2"/>
      <c r="K26" s="3">
        <f>SUM(BaseFuncionarios[[#This Row],[Salario Base]:[VR]])</f>
        <v>2725.62</v>
      </c>
      <c r="L26" s="59" t="s">
        <v>786</v>
      </c>
      <c r="M26" s="67" t="s">
        <v>836</v>
      </c>
      <c r="N26" s="23">
        <f>BaseFuncionarios[[#This Row],[Salário Total]]</f>
        <v>2725.62</v>
      </c>
      <c r="O26" s="29">
        <f ca="1">IF(BaseFuncionarios[[#This Row],[Data de Demissao]]="",
INT(YEARFRAC(BaseFuncionarios[[#This Row],[Data de Contratacao]],TODAY())),
INT(YEARFRAC(BaseFuncionarios[[#This Row],[Data de Demissao]],TODAY())))</f>
        <v>4</v>
      </c>
      <c r="P2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Q26">
        <v>7</v>
      </c>
      <c r="R26">
        <v>10</v>
      </c>
      <c r="S26">
        <v>5</v>
      </c>
      <c r="T26">
        <v>3</v>
      </c>
      <c r="U26">
        <v>2</v>
      </c>
      <c r="V26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6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4 anos</v>
      </c>
    </row>
    <row r="27" spans="1:24" x14ac:dyDescent="0.3">
      <c r="A27">
        <v>26</v>
      </c>
      <c r="B27" s="42" t="s">
        <v>118</v>
      </c>
      <c r="C27" s="51" t="s">
        <v>66</v>
      </c>
      <c r="D27" s="54" t="s">
        <v>384</v>
      </c>
      <c r="E27" s="29">
        <f ca="1">INT(YEARFRAC(BaseFuncionarios[[#This Row],[Data de Nascimento]],TODAY()))</f>
        <v>57</v>
      </c>
      <c r="F27" s="54" t="s">
        <v>640</v>
      </c>
      <c r="G27" s="27"/>
      <c r="H27" s="55">
        <v>4922.0200000000004</v>
      </c>
      <c r="I27" s="2"/>
      <c r="J27" s="2"/>
      <c r="K27" s="3">
        <f>SUM(BaseFuncionarios[[#This Row],[Salario Base]:[VR]])</f>
        <v>4922.0200000000004</v>
      </c>
      <c r="L27" s="59" t="s">
        <v>787</v>
      </c>
      <c r="M27" s="68" t="s">
        <v>836</v>
      </c>
      <c r="N27" s="23">
        <f>BaseFuncionarios[[#This Row],[Salário Total]]</f>
        <v>4922.0200000000004</v>
      </c>
      <c r="O27" s="29">
        <f ca="1">IF(BaseFuncionarios[[#This Row],[Data de Demissao]]="",
INT(YEARFRAC(BaseFuncionarios[[#This Row],[Data de Contratacao]],TODAY())),
INT(YEARFRAC(BaseFuncionarios[[#This Row],[Data de Demissao]],TODAY())))</f>
        <v>12</v>
      </c>
      <c r="P2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Q27">
        <v>2</v>
      </c>
      <c r="R27">
        <v>4</v>
      </c>
      <c r="S27">
        <v>5</v>
      </c>
      <c r="T27">
        <v>4</v>
      </c>
      <c r="U27">
        <v>8</v>
      </c>
      <c r="V27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7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12 anos</v>
      </c>
    </row>
    <row r="28" spans="1:24" x14ac:dyDescent="0.3">
      <c r="A28">
        <v>27</v>
      </c>
      <c r="B28" s="42" t="s">
        <v>119</v>
      </c>
      <c r="C28" s="51" t="s">
        <v>67</v>
      </c>
      <c r="D28" s="54" t="s">
        <v>385</v>
      </c>
      <c r="E28" s="29">
        <f ca="1">INT(YEARFRAC(BaseFuncionarios[[#This Row],[Data de Nascimento]],TODAY()))</f>
        <v>36</v>
      </c>
      <c r="F28" s="54" t="s">
        <v>641</v>
      </c>
      <c r="G28" s="27"/>
      <c r="H28" s="55">
        <v>1770.11</v>
      </c>
      <c r="I28" s="2"/>
      <c r="J28" s="2"/>
      <c r="K28" s="3">
        <f>SUM(BaseFuncionarios[[#This Row],[Salario Base]:[VR]])</f>
        <v>1770.11</v>
      </c>
      <c r="L28" s="59" t="s">
        <v>776</v>
      </c>
      <c r="M28" s="67" t="s">
        <v>836</v>
      </c>
      <c r="N28" s="23">
        <f>BaseFuncionarios[[#This Row],[Salário Total]]</f>
        <v>1770.11</v>
      </c>
      <c r="O28" s="29">
        <f ca="1">IF(BaseFuncionarios[[#This Row],[Data de Demissao]]="",
INT(YEARFRAC(BaseFuncionarios[[#This Row],[Data de Contratacao]],TODAY())),
INT(YEARFRAC(BaseFuncionarios[[#This Row],[Data de Demissao]],TODAY())))</f>
        <v>3</v>
      </c>
      <c r="P2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Q28">
        <v>2</v>
      </c>
      <c r="R28">
        <v>2</v>
      </c>
      <c r="S28">
        <v>3</v>
      </c>
      <c r="T28">
        <v>3</v>
      </c>
      <c r="U28">
        <v>6</v>
      </c>
      <c r="V28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8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29" spans="1:24" x14ac:dyDescent="0.3">
      <c r="A29">
        <v>28</v>
      </c>
      <c r="B29" s="42" t="s">
        <v>120</v>
      </c>
      <c r="C29" s="51" t="s">
        <v>67</v>
      </c>
      <c r="D29" s="54" t="s">
        <v>386</v>
      </c>
      <c r="E29" s="29">
        <f ca="1">INT(YEARFRAC(BaseFuncionarios[[#This Row],[Data de Nascimento]],TODAY()))</f>
        <v>35</v>
      </c>
      <c r="F29" s="54" t="s">
        <v>642</v>
      </c>
      <c r="G29" s="27"/>
      <c r="H29" s="55">
        <v>1770.11</v>
      </c>
      <c r="I29" s="2"/>
      <c r="J29" s="2"/>
      <c r="K29" s="3">
        <f>SUM(BaseFuncionarios[[#This Row],[Salario Base]:[VR]])</f>
        <v>1770.11</v>
      </c>
      <c r="L29" s="59" t="s">
        <v>776</v>
      </c>
      <c r="M29" s="67" t="s">
        <v>836</v>
      </c>
      <c r="N29" s="23">
        <f>BaseFuncionarios[[#This Row],[Salário Total]]</f>
        <v>1770.11</v>
      </c>
      <c r="O29" s="29">
        <f ca="1">IF(BaseFuncionarios[[#This Row],[Data de Demissao]]="",
INT(YEARFRAC(BaseFuncionarios[[#This Row],[Data de Contratacao]],TODAY())),
INT(YEARFRAC(BaseFuncionarios[[#This Row],[Data de Demissao]],TODAY())))</f>
        <v>1</v>
      </c>
      <c r="P2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29">
        <v>3</v>
      </c>
      <c r="R29">
        <v>5</v>
      </c>
      <c r="S29">
        <v>4</v>
      </c>
      <c r="T29">
        <v>10</v>
      </c>
      <c r="U29">
        <v>10</v>
      </c>
      <c r="V29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9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30" spans="1:24" x14ac:dyDescent="0.3">
      <c r="A30">
        <v>29</v>
      </c>
      <c r="B30" s="42" t="s">
        <v>121</v>
      </c>
      <c r="C30" s="51" t="s">
        <v>67</v>
      </c>
      <c r="D30" s="54" t="s">
        <v>387</v>
      </c>
      <c r="E30" s="29">
        <f ca="1">INT(YEARFRAC(BaseFuncionarios[[#This Row],[Data de Nascimento]],TODAY()))</f>
        <v>49</v>
      </c>
      <c r="F30" s="54" t="s">
        <v>643</v>
      </c>
      <c r="G30" s="27"/>
      <c r="H30" s="55">
        <v>1750</v>
      </c>
      <c r="I30" s="2"/>
      <c r="J30" s="2"/>
      <c r="K30" s="3">
        <f>SUM(BaseFuncionarios[[#This Row],[Salario Base]:[VR]])</f>
        <v>1750</v>
      </c>
      <c r="L30" s="59" t="s">
        <v>776</v>
      </c>
      <c r="M30" s="68" t="s">
        <v>830</v>
      </c>
      <c r="N30" s="23">
        <f>BaseFuncionarios[[#This Row],[Salário Total]]</f>
        <v>1750</v>
      </c>
      <c r="O30" s="29">
        <f ca="1">IF(BaseFuncionarios[[#This Row],[Data de Demissao]]="",
INT(YEARFRAC(BaseFuncionarios[[#This Row],[Data de Contratacao]],TODAY())),
INT(YEARFRAC(BaseFuncionarios[[#This Row],[Data de Demissao]],TODAY())))</f>
        <v>1</v>
      </c>
      <c r="P3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30">
        <v>9</v>
      </c>
      <c r="R30">
        <v>4</v>
      </c>
      <c r="S30">
        <v>4</v>
      </c>
      <c r="T30">
        <v>9</v>
      </c>
      <c r="U30">
        <v>9</v>
      </c>
      <c r="V30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30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3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31" spans="1:24" x14ac:dyDescent="0.3">
      <c r="A31">
        <v>30</v>
      </c>
      <c r="B31" s="44" t="s">
        <v>122</v>
      </c>
      <c r="C31" s="51" t="s">
        <v>67</v>
      </c>
      <c r="D31" s="54" t="s">
        <v>388</v>
      </c>
      <c r="E31" s="29">
        <f ca="1">INT(YEARFRAC(BaseFuncionarios[[#This Row],[Data de Nascimento]],TODAY()))</f>
        <v>30</v>
      </c>
      <c r="F31" s="54" t="s">
        <v>644</v>
      </c>
      <c r="G31" s="27"/>
      <c r="H31" s="55">
        <v>1770.11</v>
      </c>
      <c r="I31" s="2"/>
      <c r="J31" s="2"/>
      <c r="K31" s="3">
        <f>SUM(BaseFuncionarios[[#This Row],[Salario Base]:[VR]])</f>
        <v>1770.11</v>
      </c>
      <c r="L31" s="59" t="s">
        <v>776</v>
      </c>
      <c r="M31" s="67" t="s">
        <v>836</v>
      </c>
      <c r="N31" s="23">
        <f>BaseFuncionarios[[#This Row],[Salário Total]]</f>
        <v>1770.11</v>
      </c>
      <c r="O31" s="29">
        <f ca="1">IF(BaseFuncionarios[[#This Row],[Data de Demissao]]="",
INT(YEARFRAC(BaseFuncionarios[[#This Row],[Data de Contratacao]],TODAY())),
INT(YEARFRAC(BaseFuncionarios[[#This Row],[Data de Demissao]],TODAY())))</f>
        <v>0</v>
      </c>
      <c r="P3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31">
        <v>7</v>
      </c>
      <c r="R31">
        <v>2</v>
      </c>
      <c r="S31">
        <v>9</v>
      </c>
      <c r="T31">
        <v>9</v>
      </c>
      <c r="U31">
        <v>5</v>
      </c>
      <c r="V31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31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3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32" spans="1:24" x14ac:dyDescent="0.3">
      <c r="A32">
        <v>31</v>
      </c>
      <c r="B32" s="42" t="s">
        <v>123</v>
      </c>
      <c r="C32" s="51" t="s">
        <v>67</v>
      </c>
      <c r="D32" s="54" t="s">
        <v>389</v>
      </c>
      <c r="E32" s="29">
        <f ca="1">INT(YEARFRAC(BaseFuncionarios[[#This Row],[Data de Nascimento]],TODAY()))</f>
        <v>44</v>
      </c>
      <c r="F32" s="54" t="s">
        <v>645</v>
      </c>
      <c r="G32" s="27"/>
      <c r="H32" s="55">
        <v>2482.91</v>
      </c>
      <c r="I32" s="2"/>
      <c r="J32" s="2"/>
      <c r="K32" s="3">
        <f>SUM(BaseFuncionarios[[#This Row],[Salario Base]:[VR]])</f>
        <v>2482.91</v>
      </c>
      <c r="L32" s="59" t="s">
        <v>788</v>
      </c>
      <c r="M32" s="68" t="s">
        <v>842</v>
      </c>
      <c r="N32" s="23">
        <f>BaseFuncionarios[[#This Row],[Salário Total]]</f>
        <v>2482.91</v>
      </c>
      <c r="O32" s="29">
        <f ca="1">IF(BaseFuncionarios[[#This Row],[Data de Demissao]]="",
INT(YEARFRAC(BaseFuncionarios[[#This Row],[Data de Contratacao]],TODAY())),
INT(YEARFRAC(BaseFuncionarios[[#This Row],[Data de Demissao]],TODAY())))</f>
        <v>2</v>
      </c>
      <c r="P3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Q32">
        <v>6</v>
      </c>
      <c r="R32">
        <v>8</v>
      </c>
      <c r="S32">
        <v>9</v>
      </c>
      <c r="T32">
        <v>10</v>
      </c>
      <c r="U32">
        <v>3</v>
      </c>
      <c r="V32" s="4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32" s="4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3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33" spans="1:24" x14ac:dyDescent="0.3">
      <c r="A33">
        <v>32</v>
      </c>
      <c r="B33" s="42" t="s">
        <v>124</v>
      </c>
      <c r="C33" s="51" t="s">
        <v>67</v>
      </c>
      <c r="D33" s="54" t="s">
        <v>390</v>
      </c>
      <c r="E33" s="29">
        <f ca="1">INT(YEARFRAC(BaseFuncionarios[[#This Row],[Data de Nascimento]],TODAY()))</f>
        <v>47</v>
      </c>
      <c r="F33" s="54" t="s">
        <v>632</v>
      </c>
      <c r="G33" s="27"/>
      <c r="H33" s="55">
        <v>2963.74</v>
      </c>
      <c r="I33" s="2"/>
      <c r="J33" s="2"/>
      <c r="K33" s="3">
        <f>SUM(BaseFuncionarios[[#This Row],[Salario Base]:[VR]])</f>
        <v>2963.74</v>
      </c>
      <c r="L33" s="59" t="s">
        <v>789</v>
      </c>
      <c r="M33" s="68" t="s">
        <v>830</v>
      </c>
      <c r="N33" s="23">
        <f>BaseFuncionarios[[#This Row],[Salário Total]]</f>
        <v>2963.74</v>
      </c>
      <c r="O33" s="29">
        <f ca="1">IF(BaseFuncionarios[[#This Row],[Data de Demissao]]="",
INT(YEARFRAC(BaseFuncionarios[[#This Row],[Data de Contratacao]],TODAY())),
INT(YEARFRAC(BaseFuncionarios[[#This Row],[Data de Demissao]],TODAY())))</f>
        <v>1</v>
      </c>
      <c r="P3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3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3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3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34" spans="1:24" x14ac:dyDescent="0.3">
      <c r="A34">
        <v>33</v>
      </c>
      <c r="B34" s="44" t="s">
        <v>125</v>
      </c>
      <c r="C34" s="51" t="s">
        <v>67</v>
      </c>
      <c r="D34" s="54" t="s">
        <v>391</v>
      </c>
      <c r="E34" s="29">
        <f ca="1">INT(YEARFRAC(BaseFuncionarios[[#This Row],[Data de Nascimento]],TODAY()))</f>
        <v>21</v>
      </c>
      <c r="F34" s="54" t="s">
        <v>644</v>
      </c>
      <c r="G34" s="27"/>
      <c r="H34" s="55">
        <v>1770.11</v>
      </c>
      <c r="I34" s="2"/>
      <c r="J34" s="2"/>
      <c r="K34" s="3">
        <f>SUM(BaseFuncionarios[[#This Row],[Salario Base]:[VR]])</f>
        <v>1770.11</v>
      </c>
      <c r="L34" s="59" t="s">
        <v>776</v>
      </c>
      <c r="M34" s="68" t="s">
        <v>830</v>
      </c>
      <c r="N34" s="23">
        <f>BaseFuncionarios[[#This Row],[Salário Total]]</f>
        <v>1770.11</v>
      </c>
      <c r="O34" s="29">
        <f ca="1">IF(BaseFuncionarios[[#This Row],[Data de Demissao]]="",
INT(YEARFRAC(BaseFuncionarios[[#This Row],[Data de Contratacao]],TODAY())),
INT(YEARFRAC(BaseFuncionarios[[#This Row],[Data de Demissao]],TODAY())))</f>
        <v>0</v>
      </c>
      <c r="P3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3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3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3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35" spans="1:24" x14ac:dyDescent="0.3">
      <c r="A35">
        <v>34</v>
      </c>
      <c r="B35" s="44" t="s">
        <v>126</v>
      </c>
      <c r="C35" s="51" t="s">
        <v>67</v>
      </c>
      <c r="D35" s="54" t="s">
        <v>392</v>
      </c>
      <c r="E35" s="29">
        <f ca="1">INT(YEARFRAC(BaseFuncionarios[[#This Row],[Data de Nascimento]],TODAY()))</f>
        <v>23</v>
      </c>
      <c r="F35" s="54" t="s">
        <v>646</v>
      </c>
      <c r="G35" s="27"/>
      <c r="H35" s="55">
        <v>2700.22</v>
      </c>
      <c r="I35" s="2"/>
      <c r="J35" s="2"/>
      <c r="K35" s="3">
        <f>SUM(BaseFuncionarios[[#This Row],[Salario Base]:[VR]])</f>
        <v>2700.22</v>
      </c>
      <c r="L35" s="59" t="s">
        <v>782</v>
      </c>
      <c r="M35" s="68" t="s">
        <v>837</v>
      </c>
      <c r="N35" s="23">
        <f>BaseFuncionarios[[#This Row],[Salário Total]]</f>
        <v>2700.22</v>
      </c>
      <c r="O35" s="29">
        <f ca="1">IF(BaseFuncionarios[[#This Row],[Data de Demissao]]="",
INT(YEARFRAC(BaseFuncionarios[[#This Row],[Data de Contratacao]],TODAY())),
INT(YEARFRAC(BaseFuncionarios[[#This Row],[Data de Demissao]],TODAY())))</f>
        <v>0</v>
      </c>
      <c r="P3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3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3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3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36" spans="1:24" x14ac:dyDescent="0.3">
      <c r="A36">
        <v>35</v>
      </c>
      <c r="B36" s="42" t="s">
        <v>127</v>
      </c>
      <c r="C36" s="51" t="s">
        <v>66</v>
      </c>
      <c r="D36" s="54" t="s">
        <v>393</v>
      </c>
      <c r="E36" s="29">
        <f ca="1">INT(YEARFRAC(BaseFuncionarios[[#This Row],[Data de Nascimento]],TODAY()))</f>
        <v>41</v>
      </c>
      <c r="F36" s="54" t="s">
        <v>647</v>
      </c>
      <c r="G36" s="27"/>
      <c r="H36" s="55">
        <v>3783.63</v>
      </c>
      <c r="I36" s="2"/>
      <c r="J36" s="2"/>
      <c r="K36" s="3">
        <f>SUM(BaseFuncionarios[[#This Row],[Salario Base]:[VR]])</f>
        <v>3783.63</v>
      </c>
      <c r="L36" s="59" t="s">
        <v>780</v>
      </c>
      <c r="M36" s="67" t="s">
        <v>836</v>
      </c>
      <c r="N36" s="23">
        <f>BaseFuncionarios[[#This Row],[Salário Total]]</f>
        <v>3783.63</v>
      </c>
      <c r="O36" s="29">
        <f ca="1">IF(BaseFuncionarios[[#This Row],[Data de Demissao]]="",
INT(YEARFRAC(BaseFuncionarios[[#This Row],[Data de Contratacao]],TODAY())),
INT(YEARFRAC(BaseFuncionarios[[#This Row],[Data de Demissao]],TODAY())))</f>
        <v>3</v>
      </c>
      <c r="P3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3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3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3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37" spans="1:24" x14ac:dyDescent="0.3">
      <c r="A37">
        <v>36</v>
      </c>
      <c r="B37" s="42" t="s">
        <v>128</v>
      </c>
      <c r="C37" s="51" t="s">
        <v>66</v>
      </c>
      <c r="D37" s="54" t="s">
        <v>394</v>
      </c>
      <c r="E37" s="29">
        <f ca="1">INT(YEARFRAC(BaseFuncionarios[[#This Row],[Data de Nascimento]],TODAY()))</f>
        <v>40</v>
      </c>
      <c r="F37" s="54" t="s">
        <v>648</v>
      </c>
      <c r="G37" s="27"/>
      <c r="H37" s="55">
        <v>2482.91</v>
      </c>
      <c r="I37" s="2"/>
      <c r="J37" s="2"/>
      <c r="K37" s="3">
        <f>SUM(BaseFuncionarios[[#This Row],[Salario Base]:[VR]])</f>
        <v>2482.91</v>
      </c>
      <c r="L37" s="59" t="s">
        <v>784</v>
      </c>
      <c r="M37" s="67" t="s">
        <v>836</v>
      </c>
      <c r="N37" s="23">
        <f>BaseFuncionarios[[#This Row],[Salário Total]]</f>
        <v>2482.91</v>
      </c>
      <c r="O37" s="29">
        <f ca="1">IF(BaseFuncionarios[[#This Row],[Data de Demissao]]="",
INT(YEARFRAC(BaseFuncionarios[[#This Row],[Data de Contratacao]],TODAY())),
INT(YEARFRAC(BaseFuncionarios[[#This Row],[Data de Demissao]],TODAY())))</f>
        <v>3</v>
      </c>
      <c r="P3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3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3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3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38" spans="1:24" x14ac:dyDescent="0.3">
      <c r="A38">
        <v>37</v>
      </c>
      <c r="B38" s="42" t="s">
        <v>129</v>
      </c>
      <c r="C38" s="51" t="s">
        <v>67</v>
      </c>
      <c r="D38" s="54" t="s">
        <v>369</v>
      </c>
      <c r="E38" s="29">
        <f ca="1">INT(YEARFRAC(BaseFuncionarios[[#This Row],[Data de Nascimento]],TODAY()))</f>
        <v>21</v>
      </c>
      <c r="F38" s="54" t="s">
        <v>649</v>
      </c>
      <c r="G38" s="27"/>
      <c r="H38" s="55">
        <v>1501.55</v>
      </c>
      <c r="I38" s="2"/>
      <c r="J38" s="2"/>
      <c r="K38" s="3">
        <f>SUM(BaseFuncionarios[[#This Row],[Salario Base]:[VR]])</f>
        <v>1501.55</v>
      </c>
      <c r="L38" s="59" t="s">
        <v>790</v>
      </c>
      <c r="M38" s="68" t="s">
        <v>843</v>
      </c>
      <c r="N38" s="23">
        <f>BaseFuncionarios[[#This Row],[Salário Total]]</f>
        <v>1501.55</v>
      </c>
      <c r="O38" s="29">
        <f ca="1">IF(BaseFuncionarios[[#This Row],[Data de Demissao]]="",
INT(YEARFRAC(BaseFuncionarios[[#This Row],[Data de Contratacao]],TODAY())),
INT(YEARFRAC(BaseFuncionarios[[#This Row],[Data de Demissao]],TODAY())))</f>
        <v>0</v>
      </c>
      <c r="P3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3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3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3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39" spans="1:24" x14ac:dyDescent="0.3">
      <c r="A39">
        <v>38</v>
      </c>
      <c r="B39" s="43" t="s">
        <v>130</v>
      </c>
      <c r="C39" s="51" t="s">
        <v>67</v>
      </c>
      <c r="D39" s="54" t="s">
        <v>395</v>
      </c>
      <c r="E39" s="29">
        <f ca="1">INT(YEARFRAC(BaseFuncionarios[[#This Row],[Data de Nascimento]],TODAY()))</f>
        <v>21</v>
      </c>
      <c r="F39" s="54" t="s">
        <v>621</v>
      </c>
      <c r="G39" s="27"/>
      <c r="H39" s="55">
        <v>1770.11</v>
      </c>
      <c r="I39" s="2"/>
      <c r="J39" s="2"/>
      <c r="K39" s="3">
        <f>SUM(BaseFuncionarios[[#This Row],[Salario Base]:[VR]])</f>
        <v>1770.11</v>
      </c>
      <c r="L39" s="59" t="s">
        <v>776</v>
      </c>
      <c r="M39" s="66" t="s">
        <v>835</v>
      </c>
      <c r="N39" s="23">
        <f>BaseFuncionarios[[#This Row],[Salário Total]]</f>
        <v>1770.11</v>
      </c>
      <c r="O39" s="29">
        <f ca="1">IF(BaseFuncionarios[[#This Row],[Data de Demissao]]="",
INT(YEARFRAC(BaseFuncionarios[[#This Row],[Data de Contratacao]],TODAY())),
INT(YEARFRAC(BaseFuncionarios[[#This Row],[Data de Demissao]],TODAY())))</f>
        <v>0</v>
      </c>
      <c r="P3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3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3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3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40" spans="1:24" x14ac:dyDescent="0.3">
      <c r="A40">
        <v>39</v>
      </c>
      <c r="B40" s="42" t="s">
        <v>131</v>
      </c>
      <c r="C40" s="51" t="s">
        <v>66</v>
      </c>
      <c r="D40" s="54" t="s">
        <v>396</v>
      </c>
      <c r="E40" s="29">
        <f ca="1">INT(YEARFRAC(BaseFuncionarios[[#This Row],[Data de Nascimento]],TODAY()))</f>
        <v>42</v>
      </c>
      <c r="F40" s="54" t="s">
        <v>650</v>
      </c>
      <c r="G40" s="27"/>
      <c r="H40" s="55">
        <v>2023.45</v>
      </c>
      <c r="I40" s="2"/>
      <c r="J40" s="2"/>
      <c r="K40" s="3">
        <f>SUM(BaseFuncionarios[[#This Row],[Salario Base]:[VR]])</f>
        <v>2023.45</v>
      </c>
      <c r="L40" s="59" t="s">
        <v>791</v>
      </c>
      <c r="M40" s="69" t="s">
        <v>844</v>
      </c>
      <c r="N40" s="23">
        <f>BaseFuncionarios[[#This Row],[Salário Total]]</f>
        <v>2023.45</v>
      </c>
      <c r="O40" s="29">
        <f ca="1">IF(BaseFuncionarios[[#This Row],[Data de Demissao]]="",
INT(YEARFRAC(BaseFuncionarios[[#This Row],[Data de Contratacao]],TODAY())),
INT(YEARFRAC(BaseFuncionarios[[#This Row],[Data de Demissao]],TODAY())))</f>
        <v>2</v>
      </c>
      <c r="P4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4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4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4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41" spans="1:24" x14ac:dyDescent="0.3">
      <c r="A41">
        <v>40</v>
      </c>
      <c r="B41" s="42" t="s">
        <v>132</v>
      </c>
      <c r="C41" s="51" t="s">
        <v>66</v>
      </c>
      <c r="D41" s="54" t="s">
        <v>374</v>
      </c>
      <c r="E41" s="29">
        <f ca="1">INT(YEARFRAC(BaseFuncionarios[[#This Row],[Data de Nascimento]],TODAY()))</f>
        <v>30</v>
      </c>
      <c r="F41" s="54" t="s">
        <v>651</v>
      </c>
      <c r="G41" s="27"/>
      <c r="H41" s="55">
        <v>3367.88</v>
      </c>
      <c r="I41" s="2"/>
      <c r="J41" s="2"/>
      <c r="K41" s="3">
        <f>SUM(BaseFuncionarios[[#This Row],[Salario Base]:[VR]])</f>
        <v>3367.88</v>
      </c>
      <c r="L41" s="59" t="s">
        <v>792</v>
      </c>
      <c r="M41" s="69" t="s">
        <v>830</v>
      </c>
      <c r="N41" s="23">
        <f>BaseFuncionarios[[#This Row],[Salário Total]]</f>
        <v>3367.88</v>
      </c>
      <c r="O41" s="29">
        <f ca="1">IF(BaseFuncionarios[[#This Row],[Data de Demissao]]="",
INT(YEARFRAC(BaseFuncionarios[[#This Row],[Data de Contratacao]],TODAY())),
INT(YEARFRAC(BaseFuncionarios[[#This Row],[Data de Demissao]],TODAY())))</f>
        <v>3</v>
      </c>
      <c r="P4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4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4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4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42" spans="1:24" x14ac:dyDescent="0.3">
      <c r="A42">
        <v>41</v>
      </c>
      <c r="B42" s="43" t="s">
        <v>133</v>
      </c>
      <c r="C42" s="51" t="s">
        <v>66</v>
      </c>
      <c r="D42" s="54" t="s">
        <v>397</v>
      </c>
      <c r="E42" s="29">
        <f ca="1">INT(YEARFRAC(BaseFuncionarios[[#This Row],[Data de Nascimento]],TODAY()))</f>
        <v>23</v>
      </c>
      <c r="F42" s="54" t="s">
        <v>652</v>
      </c>
      <c r="G42" s="27"/>
      <c r="H42" s="55">
        <v>2204.69</v>
      </c>
      <c r="I42" s="2"/>
      <c r="J42" s="2"/>
      <c r="K42" s="3">
        <f>SUM(BaseFuncionarios[[#This Row],[Salario Base]:[VR]])</f>
        <v>2204.69</v>
      </c>
      <c r="L42" s="60" t="s">
        <v>793</v>
      </c>
      <c r="M42" s="51" t="s">
        <v>830</v>
      </c>
      <c r="N42" s="23">
        <f>BaseFuncionarios[[#This Row],[Salário Total]]</f>
        <v>2204.69</v>
      </c>
      <c r="O42" s="29">
        <f ca="1">IF(BaseFuncionarios[[#This Row],[Data de Demissao]]="",
INT(YEARFRAC(BaseFuncionarios[[#This Row],[Data de Contratacao]],TODAY())),
INT(YEARFRAC(BaseFuncionarios[[#This Row],[Data de Demissao]],TODAY())))</f>
        <v>0</v>
      </c>
      <c r="P4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4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4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4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43" spans="1:24" x14ac:dyDescent="0.3">
      <c r="A43">
        <v>42</v>
      </c>
      <c r="B43" s="43" t="s">
        <v>134</v>
      </c>
      <c r="C43" s="51" t="s">
        <v>66</v>
      </c>
      <c r="D43" s="54" t="s">
        <v>398</v>
      </c>
      <c r="E43" s="29">
        <f ca="1">INT(YEARFRAC(BaseFuncionarios[[#This Row],[Data de Nascimento]],TODAY()))</f>
        <v>30</v>
      </c>
      <c r="F43" s="54" t="s">
        <v>621</v>
      </c>
      <c r="G43" s="27"/>
      <c r="H43" s="55">
        <v>1800</v>
      </c>
      <c r="I43" s="2"/>
      <c r="J43" s="2"/>
      <c r="K43" s="3">
        <f>SUM(BaseFuncionarios[[#This Row],[Salario Base]:[VR]])</f>
        <v>1800</v>
      </c>
      <c r="L43" s="59" t="s">
        <v>778</v>
      </c>
      <c r="M43" s="70" t="s">
        <v>833</v>
      </c>
      <c r="N43" s="23">
        <f>BaseFuncionarios[[#This Row],[Salário Total]]</f>
        <v>1800</v>
      </c>
      <c r="O43" s="29">
        <f ca="1">IF(BaseFuncionarios[[#This Row],[Data de Demissao]]="",
INT(YEARFRAC(BaseFuncionarios[[#This Row],[Data de Contratacao]],TODAY())),
INT(YEARFRAC(BaseFuncionarios[[#This Row],[Data de Demissao]],TODAY())))</f>
        <v>0</v>
      </c>
      <c r="P4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4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4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4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44" spans="1:24" x14ac:dyDescent="0.3">
      <c r="A44">
        <v>43</v>
      </c>
      <c r="B44" s="42" t="s">
        <v>135</v>
      </c>
      <c r="C44" s="51" t="s">
        <v>67</v>
      </c>
      <c r="D44" s="54" t="s">
        <v>399</v>
      </c>
      <c r="E44" s="29">
        <f ca="1">INT(YEARFRAC(BaseFuncionarios[[#This Row],[Data de Nascimento]],TODAY()))</f>
        <v>52</v>
      </c>
      <c r="F44" s="54" t="s">
        <v>653</v>
      </c>
      <c r="G44" s="27"/>
      <c r="H44" s="55">
        <v>2482.91</v>
      </c>
      <c r="I44" s="2"/>
      <c r="J44" s="2"/>
      <c r="K44" s="3">
        <f>SUM(BaseFuncionarios[[#This Row],[Salario Base]:[VR]])</f>
        <v>2482.91</v>
      </c>
      <c r="L44" s="59" t="s">
        <v>784</v>
      </c>
      <c r="M44" s="67" t="s">
        <v>836</v>
      </c>
      <c r="N44" s="23">
        <f>BaseFuncionarios[[#This Row],[Salário Total]]</f>
        <v>2482.91</v>
      </c>
      <c r="O44" s="29">
        <f ca="1">IF(BaseFuncionarios[[#This Row],[Data de Demissao]]="",
INT(YEARFRAC(BaseFuncionarios[[#This Row],[Data de Contratacao]],TODAY())),
INT(YEARFRAC(BaseFuncionarios[[#This Row],[Data de Demissao]],TODAY())))</f>
        <v>5</v>
      </c>
      <c r="P4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V4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4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4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5 anos</v>
      </c>
    </row>
    <row r="45" spans="1:24" x14ac:dyDescent="0.3">
      <c r="A45">
        <v>44</v>
      </c>
      <c r="B45" s="42" t="s">
        <v>136</v>
      </c>
      <c r="C45" s="51" t="s">
        <v>67</v>
      </c>
      <c r="D45" s="54" t="s">
        <v>400</v>
      </c>
      <c r="E45" s="29">
        <f ca="1">INT(YEARFRAC(BaseFuncionarios[[#This Row],[Data de Nascimento]],TODAY()))</f>
        <v>21</v>
      </c>
      <c r="F45" s="54" t="s">
        <v>654</v>
      </c>
      <c r="G45" s="27"/>
      <c r="H45" s="55">
        <v>2416.34</v>
      </c>
      <c r="I45" s="2"/>
      <c r="J45" s="2"/>
      <c r="K45" s="3">
        <f>SUM(BaseFuncionarios[[#This Row],[Salario Base]:[VR]])</f>
        <v>2416.34</v>
      </c>
      <c r="L45" s="59" t="s">
        <v>794</v>
      </c>
      <c r="M45" s="68" t="s">
        <v>845</v>
      </c>
      <c r="N45" s="23">
        <f>BaseFuncionarios[[#This Row],[Salário Total]]</f>
        <v>2416.34</v>
      </c>
      <c r="O45" s="29">
        <f ca="1">IF(BaseFuncionarios[[#This Row],[Data de Demissao]]="",
INT(YEARFRAC(BaseFuncionarios[[#This Row],[Data de Contratacao]],TODAY())),
INT(YEARFRAC(BaseFuncionarios[[#This Row],[Data de Demissao]],TODAY())))</f>
        <v>3</v>
      </c>
      <c r="P4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4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4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4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46" spans="1:24" x14ac:dyDescent="0.3">
      <c r="A46">
        <v>45</v>
      </c>
      <c r="B46" s="43" t="s">
        <v>137</v>
      </c>
      <c r="C46" s="51" t="s">
        <v>67</v>
      </c>
      <c r="D46" s="54" t="s">
        <v>401</v>
      </c>
      <c r="E46" s="29">
        <f ca="1">INT(YEARFRAC(BaseFuncionarios[[#This Row],[Data de Nascimento]],TODAY()))</f>
        <v>23</v>
      </c>
      <c r="F46" s="54" t="s">
        <v>638</v>
      </c>
      <c r="G46" s="27"/>
      <c r="H46" s="55">
        <v>1770.11</v>
      </c>
      <c r="I46" s="2"/>
      <c r="J46" s="2"/>
      <c r="K46" s="3">
        <f>SUM(BaseFuncionarios[[#This Row],[Salario Base]:[VR]])</f>
        <v>1770.11</v>
      </c>
      <c r="L46" s="59" t="s">
        <v>776</v>
      </c>
      <c r="M46" s="68" t="s">
        <v>842</v>
      </c>
      <c r="N46" s="23">
        <f>BaseFuncionarios[[#This Row],[Salário Total]]</f>
        <v>1770.11</v>
      </c>
      <c r="O46" s="29">
        <f ca="1">IF(BaseFuncionarios[[#This Row],[Data de Demissao]]="",
INT(YEARFRAC(BaseFuncionarios[[#This Row],[Data de Contratacao]],TODAY())),
INT(YEARFRAC(BaseFuncionarios[[#This Row],[Data de Demissao]],TODAY())))</f>
        <v>0</v>
      </c>
      <c r="P4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4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4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4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47" spans="1:24" x14ac:dyDescent="0.3">
      <c r="A47">
        <v>46</v>
      </c>
      <c r="B47" s="42" t="s">
        <v>138</v>
      </c>
      <c r="C47" s="51" t="s">
        <v>67</v>
      </c>
      <c r="D47" s="54" t="s">
        <v>402</v>
      </c>
      <c r="E47" s="29">
        <f ca="1">INT(YEARFRAC(BaseFuncionarios[[#This Row],[Data de Nascimento]],TODAY()))</f>
        <v>39</v>
      </c>
      <c r="F47" s="54" t="s">
        <v>655</v>
      </c>
      <c r="G47" s="27"/>
      <c r="H47" s="55">
        <v>2416.34</v>
      </c>
      <c r="I47" s="2"/>
      <c r="J47" s="2"/>
      <c r="K47" s="3">
        <f>SUM(BaseFuncionarios[[#This Row],[Salario Base]:[VR]])</f>
        <v>2416.34</v>
      </c>
      <c r="L47" s="59" t="s">
        <v>775</v>
      </c>
      <c r="M47" s="68" t="s">
        <v>845</v>
      </c>
      <c r="N47" s="23">
        <f>BaseFuncionarios[[#This Row],[Salário Total]]</f>
        <v>2416.34</v>
      </c>
      <c r="O47" s="29">
        <f ca="1">IF(BaseFuncionarios[[#This Row],[Data de Demissao]]="",
INT(YEARFRAC(BaseFuncionarios[[#This Row],[Data de Contratacao]],TODAY())),
INT(YEARFRAC(BaseFuncionarios[[#This Row],[Data de Demissao]],TODAY())))</f>
        <v>2</v>
      </c>
      <c r="P4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4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4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4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48" spans="1:24" x14ac:dyDescent="0.3">
      <c r="A48">
        <v>47</v>
      </c>
      <c r="B48" s="44" t="s">
        <v>139</v>
      </c>
      <c r="C48" s="51" t="s">
        <v>67</v>
      </c>
      <c r="D48" s="54" t="s">
        <v>403</v>
      </c>
      <c r="E48" s="29">
        <f ca="1">INT(YEARFRAC(BaseFuncionarios[[#This Row],[Data de Nascimento]],TODAY()))</f>
        <v>29</v>
      </c>
      <c r="F48" s="54" t="s">
        <v>656</v>
      </c>
      <c r="G48" s="27"/>
      <c r="H48" s="55">
        <v>4000</v>
      </c>
      <c r="I48" s="2"/>
      <c r="J48" s="2"/>
      <c r="K48" s="3">
        <f>SUM(BaseFuncionarios[[#This Row],[Salario Base]:[VR]])</f>
        <v>4000</v>
      </c>
      <c r="L48" s="59" t="s">
        <v>795</v>
      </c>
      <c r="M48" s="68" t="s">
        <v>842</v>
      </c>
      <c r="N48" s="23">
        <f>BaseFuncionarios[[#This Row],[Salário Total]]</f>
        <v>4000</v>
      </c>
      <c r="O48" s="29">
        <f ca="1">IF(BaseFuncionarios[[#This Row],[Data de Demissao]]="",
INT(YEARFRAC(BaseFuncionarios[[#This Row],[Data de Contratacao]],TODAY())),
INT(YEARFRAC(BaseFuncionarios[[#This Row],[Data de Demissao]],TODAY())))</f>
        <v>0</v>
      </c>
      <c r="P4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4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4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4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49" spans="1:24" x14ac:dyDescent="0.3">
      <c r="A49">
        <v>48</v>
      </c>
      <c r="B49" s="43" t="s">
        <v>140</v>
      </c>
      <c r="C49" s="51" t="s">
        <v>67</v>
      </c>
      <c r="D49" s="54" t="s">
        <v>404</v>
      </c>
      <c r="E49" s="29">
        <f ca="1">INT(YEARFRAC(BaseFuncionarios[[#This Row],[Data de Nascimento]],TODAY()))</f>
        <v>26</v>
      </c>
      <c r="F49" s="54" t="s">
        <v>657</v>
      </c>
      <c r="G49" s="27"/>
      <c r="H49" s="55">
        <v>2204.69</v>
      </c>
      <c r="I49" s="2"/>
      <c r="J49" s="2"/>
      <c r="K49" s="3">
        <f>SUM(BaseFuncionarios[[#This Row],[Salario Base]:[VR]])</f>
        <v>2204.69</v>
      </c>
      <c r="L49" s="59" t="s">
        <v>775</v>
      </c>
      <c r="M49" s="68" t="s">
        <v>846</v>
      </c>
      <c r="N49" s="23">
        <f>BaseFuncionarios[[#This Row],[Salário Total]]</f>
        <v>2204.69</v>
      </c>
      <c r="O49" s="29">
        <f ca="1">IF(BaseFuncionarios[[#This Row],[Data de Demissao]]="",
INT(YEARFRAC(BaseFuncionarios[[#This Row],[Data de Contratacao]],TODAY())),
INT(YEARFRAC(BaseFuncionarios[[#This Row],[Data de Demissao]],TODAY())))</f>
        <v>0</v>
      </c>
      <c r="P4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4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4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4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50" spans="1:24" x14ac:dyDescent="0.3">
      <c r="A50">
        <v>49</v>
      </c>
      <c r="B50" s="43" t="s">
        <v>141</v>
      </c>
      <c r="C50" s="51" t="s">
        <v>67</v>
      </c>
      <c r="D50" s="54" t="s">
        <v>405</v>
      </c>
      <c r="E50" s="29">
        <f ca="1">INT(YEARFRAC(BaseFuncionarios[[#This Row],[Data de Nascimento]],TODAY()))</f>
        <v>34</v>
      </c>
      <c r="F50" s="54" t="s">
        <v>658</v>
      </c>
      <c r="G50" s="27"/>
      <c r="H50" s="55">
        <v>1750</v>
      </c>
      <c r="I50" s="2"/>
      <c r="J50" s="2"/>
      <c r="K50" s="3">
        <f>SUM(BaseFuncionarios[[#This Row],[Salario Base]:[VR]])</f>
        <v>1750</v>
      </c>
      <c r="L50" s="59" t="s">
        <v>775</v>
      </c>
      <c r="M50" s="68" t="s">
        <v>845</v>
      </c>
      <c r="N50" s="23">
        <f>BaseFuncionarios[[#This Row],[Salário Total]]</f>
        <v>1750</v>
      </c>
      <c r="O50" s="29">
        <f ca="1">IF(BaseFuncionarios[[#This Row],[Data de Demissao]]="",
INT(YEARFRAC(BaseFuncionarios[[#This Row],[Data de Contratacao]],TODAY())),
INT(YEARFRAC(BaseFuncionarios[[#This Row],[Data de Demissao]],TODAY())))</f>
        <v>0</v>
      </c>
      <c r="P5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5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5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5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51" spans="1:24" x14ac:dyDescent="0.3">
      <c r="A51">
        <v>50</v>
      </c>
      <c r="B51" s="42" t="s">
        <v>142</v>
      </c>
      <c r="C51" s="51" t="s">
        <v>67</v>
      </c>
      <c r="D51" s="54" t="s">
        <v>406</v>
      </c>
      <c r="E51" s="29">
        <f ca="1">INT(YEARFRAC(BaseFuncionarios[[#This Row],[Data de Nascimento]],TODAY()))</f>
        <v>34</v>
      </c>
      <c r="F51" s="54" t="s">
        <v>659</v>
      </c>
      <c r="G51" s="27"/>
      <c r="H51" s="55">
        <v>2288.16</v>
      </c>
      <c r="I51" s="2"/>
      <c r="J51" s="2"/>
      <c r="K51" s="3">
        <f>SUM(BaseFuncionarios[[#This Row],[Salario Base]:[VR]])</f>
        <v>2288.16</v>
      </c>
      <c r="L51" s="59" t="s">
        <v>796</v>
      </c>
      <c r="M51" s="68" t="s">
        <v>830</v>
      </c>
      <c r="N51" s="23">
        <f>BaseFuncionarios[[#This Row],[Salário Total]]</f>
        <v>2288.16</v>
      </c>
      <c r="O51" s="29">
        <f ca="1">IF(BaseFuncionarios[[#This Row],[Data de Demissao]]="",
INT(YEARFRAC(BaseFuncionarios[[#This Row],[Data de Contratacao]],TODAY())),
INT(YEARFRAC(BaseFuncionarios[[#This Row],[Data de Demissao]],TODAY())))</f>
        <v>1</v>
      </c>
      <c r="P5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5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5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5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52" spans="1:24" x14ac:dyDescent="0.3">
      <c r="A52">
        <v>51</v>
      </c>
      <c r="B52" s="42" t="s">
        <v>143</v>
      </c>
      <c r="C52" s="51" t="s">
        <v>67</v>
      </c>
      <c r="D52" s="54" t="s">
        <v>407</v>
      </c>
      <c r="E52" s="29">
        <f ca="1">INT(YEARFRAC(BaseFuncionarios[[#This Row],[Data de Nascimento]],TODAY()))</f>
        <v>33</v>
      </c>
      <c r="F52" s="54" t="s">
        <v>660</v>
      </c>
      <c r="G52" s="27"/>
      <c r="H52" s="55">
        <v>3772.03</v>
      </c>
      <c r="I52" s="2"/>
      <c r="J52" s="2"/>
      <c r="K52" s="3">
        <f>SUM(BaseFuncionarios[[#This Row],[Salario Base]:[VR]])</f>
        <v>3772.03</v>
      </c>
      <c r="L52" s="59" t="s">
        <v>797</v>
      </c>
      <c r="M52" s="68" t="s">
        <v>836</v>
      </c>
      <c r="N52" s="23">
        <f>BaseFuncionarios[[#This Row],[Salário Total]]</f>
        <v>3772.03</v>
      </c>
      <c r="O52" s="29">
        <f ca="1">IF(BaseFuncionarios[[#This Row],[Data de Demissao]]="",
INT(YEARFRAC(BaseFuncionarios[[#This Row],[Data de Contratacao]],TODAY())),
INT(YEARFRAC(BaseFuncionarios[[#This Row],[Data de Demissao]],TODAY())))</f>
        <v>6</v>
      </c>
      <c r="P5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V5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5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5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6 anos</v>
      </c>
    </row>
    <row r="53" spans="1:24" x14ac:dyDescent="0.3">
      <c r="A53">
        <v>52</v>
      </c>
      <c r="B53" s="43" t="s">
        <v>144</v>
      </c>
      <c r="C53" s="51" t="s">
        <v>67</v>
      </c>
      <c r="D53" s="54" t="s">
        <v>408</v>
      </c>
      <c r="E53" s="29">
        <f ca="1">INT(YEARFRAC(BaseFuncionarios[[#This Row],[Data de Nascimento]],TODAY()))</f>
        <v>62</v>
      </c>
      <c r="F53" s="54" t="s">
        <v>633</v>
      </c>
      <c r="G53" s="27"/>
      <c r="H53" s="55">
        <v>1770.11</v>
      </c>
      <c r="I53" s="2"/>
      <c r="J53" s="2"/>
      <c r="K53" s="3">
        <f>SUM(BaseFuncionarios[[#This Row],[Salario Base]:[VR]])</f>
        <v>1770.11</v>
      </c>
      <c r="L53" s="59" t="s">
        <v>776</v>
      </c>
      <c r="M53" s="51" t="s">
        <v>830</v>
      </c>
      <c r="N53" s="23">
        <f>BaseFuncionarios[[#This Row],[Salário Total]]</f>
        <v>1770.11</v>
      </c>
      <c r="O53" s="29">
        <f ca="1">IF(BaseFuncionarios[[#This Row],[Data de Demissao]]="",
INT(YEARFRAC(BaseFuncionarios[[#This Row],[Data de Contratacao]],TODAY())),
INT(YEARFRAC(BaseFuncionarios[[#This Row],[Data de Demissao]],TODAY())))</f>
        <v>0</v>
      </c>
      <c r="P5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5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5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5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54" spans="1:24" x14ac:dyDescent="0.3">
      <c r="A54">
        <v>53</v>
      </c>
      <c r="B54" s="42" t="s">
        <v>145</v>
      </c>
      <c r="C54" s="51" t="s">
        <v>67</v>
      </c>
      <c r="D54" s="54" t="s">
        <v>409</v>
      </c>
      <c r="E54" s="29">
        <f ca="1">INT(YEARFRAC(BaseFuncionarios[[#This Row],[Data de Nascimento]],TODAY()))</f>
        <v>28</v>
      </c>
      <c r="F54" s="54" t="s">
        <v>661</v>
      </c>
      <c r="G54" s="27"/>
      <c r="H54" s="55">
        <v>2482.91</v>
      </c>
      <c r="I54" s="2"/>
      <c r="J54" s="2"/>
      <c r="K54" s="3">
        <f>SUM(BaseFuncionarios[[#This Row],[Salario Base]:[VR]])</f>
        <v>2482.91</v>
      </c>
      <c r="L54" s="59" t="s">
        <v>784</v>
      </c>
      <c r="M54" s="68" t="s">
        <v>836</v>
      </c>
      <c r="N54" s="23">
        <f>BaseFuncionarios[[#This Row],[Salário Total]]</f>
        <v>2482.91</v>
      </c>
      <c r="O54" s="29">
        <f ca="1">IF(BaseFuncionarios[[#This Row],[Data de Demissao]]="",
INT(YEARFRAC(BaseFuncionarios[[#This Row],[Data de Contratacao]],TODAY())),
INT(YEARFRAC(BaseFuncionarios[[#This Row],[Data de Demissao]],TODAY())))</f>
        <v>2</v>
      </c>
      <c r="P5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5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5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5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55" spans="1:24" x14ac:dyDescent="0.3">
      <c r="A55">
        <v>54</v>
      </c>
      <c r="B55" s="43" t="s">
        <v>146</v>
      </c>
      <c r="C55" s="51" t="s">
        <v>67</v>
      </c>
      <c r="D55" s="54" t="s">
        <v>410</v>
      </c>
      <c r="E55" s="29">
        <f ca="1">INT(YEARFRAC(BaseFuncionarios[[#This Row],[Data de Nascimento]],TODAY()))</f>
        <v>36</v>
      </c>
      <c r="F55" s="54" t="s">
        <v>662</v>
      </c>
      <c r="G55" s="27"/>
      <c r="H55" s="55">
        <v>2700.22</v>
      </c>
      <c r="I55" s="2"/>
      <c r="J55" s="2"/>
      <c r="K55" s="3">
        <f>SUM(BaseFuncionarios[[#This Row],[Salario Base]:[VR]])</f>
        <v>2700.22</v>
      </c>
      <c r="L55" s="59" t="s">
        <v>782</v>
      </c>
      <c r="M55" s="68" t="s">
        <v>845</v>
      </c>
      <c r="N55" s="23">
        <f>BaseFuncionarios[[#This Row],[Salário Total]]</f>
        <v>2700.22</v>
      </c>
      <c r="O55" s="29">
        <f ca="1">IF(BaseFuncionarios[[#This Row],[Data de Demissao]]="",
INT(YEARFRAC(BaseFuncionarios[[#This Row],[Data de Contratacao]],TODAY())),
INT(YEARFRAC(BaseFuncionarios[[#This Row],[Data de Demissao]],TODAY())))</f>
        <v>0</v>
      </c>
      <c r="P5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5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5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5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56" spans="1:24" x14ac:dyDescent="0.3">
      <c r="A56">
        <v>55</v>
      </c>
      <c r="B56" s="44" t="s">
        <v>147</v>
      </c>
      <c r="C56" s="51" t="s">
        <v>67</v>
      </c>
      <c r="D56" s="54" t="s">
        <v>411</v>
      </c>
      <c r="E56" s="29">
        <f ca="1">INT(YEARFRAC(BaseFuncionarios[[#This Row],[Data de Nascimento]],TODAY()))</f>
        <v>19</v>
      </c>
      <c r="F56" s="54" t="s">
        <v>646</v>
      </c>
      <c r="G56" s="27"/>
      <c r="H56" s="55">
        <v>1770.11</v>
      </c>
      <c r="I56" s="2"/>
      <c r="J56" s="2"/>
      <c r="K56" s="3">
        <f>SUM(BaseFuncionarios[[#This Row],[Salario Base]:[VR]])</f>
        <v>1770.11</v>
      </c>
      <c r="L56" s="59" t="s">
        <v>776</v>
      </c>
      <c r="M56" s="68" t="s">
        <v>830</v>
      </c>
      <c r="N56" s="23">
        <f>BaseFuncionarios[[#This Row],[Salário Total]]</f>
        <v>1770.11</v>
      </c>
      <c r="O56" s="29">
        <f ca="1">IF(BaseFuncionarios[[#This Row],[Data de Demissao]]="",
INT(YEARFRAC(BaseFuncionarios[[#This Row],[Data de Contratacao]],TODAY())),
INT(YEARFRAC(BaseFuncionarios[[#This Row],[Data de Demissao]],TODAY())))</f>
        <v>0</v>
      </c>
      <c r="P5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5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5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5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57" spans="1:24" x14ac:dyDescent="0.3">
      <c r="A57">
        <v>56</v>
      </c>
      <c r="B57" s="42" t="s">
        <v>148</v>
      </c>
      <c r="C57" s="51" t="s">
        <v>67</v>
      </c>
      <c r="D57" s="54" t="s">
        <v>412</v>
      </c>
      <c r="E57" s="29">
        <f ca="1">INT(YEARFRAC(BaseFuncionarios[[#This Row],[Data de Nascimento]],TODAY()))</f>
        <v>31</v>
      </c>
      <c r="F57" s="54" t="s">
        <v>663</v>
      </c>
      <c r="G57" s="27"/>
      <c r="H57" s="55">
        <v>2023.45</v>
      </c>
      <c r="I57" s="2"/>
      <c r="J57" s="2"/>
      <c r="K57" s="3">
        <f>SUM(BaseFuncionarios[[#This Row],[Salario Base]:[VR]])</f>
        <v>2023.45</v>
      </c>
      <c r="L57" s="59" t="s">
        <v>798</v>
      </c>
      <c r="M57" s="68" t="s">
        <v>846</v>
      </c>
      <c r="N57" s="23">
        <f>BaseFuncionarios[[#This Row],[Salário Total]]</f>
        <v>2023.45</v>
      </c>
      <c r="O57" s="29">
        <f ca="1">IF(BaseFuncionarios[[#This Row],[Data de Demissao]]="",
INT(YEARFRAC(BaseFuncionarios[[#This Row],[Data de Contratacao]],TODAY())),
INT(YEARFRAC(BaseFuncionarios[[#This Row],[Data de Demissao]],TODAY())))</f>
        <v>0</v>
      </c>
      <c r="P5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5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5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5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58" spans="1:24" x14ac:dyDescent="0.3">
      <c r="A58">
        <v>57</v>
      </c>
      <c r="B58" s="44" t="s">
        <v>149</v>
      </c>
      <c r="C58" s="51" t="s">
        <v>67</v>
      </c>
      <c r="D58" s="54" t="s">
        <v>413</v>
      </c>
      <c r="E58" s="29">
        <f ca="1">INT(YEARFRAC(BaseFuncionarios[[#This Row],[Data de Nascimento]],TODAY()))</f>
        <v>33</v>
      </c>
      <c r="F58" s="54" t="s">
        <v>664</v>
      </c>
      <c r="G58" s="27"/>
      <c r="H58" s="55">
        <v>2482.91</v>
      </c>
      <c r="I58" s="2"/>
      <c r="J58" s="2"/>
      <c r="K58" s="3">
        <f>SUM(BaseFuncionarios[[#This Row],[Salario Base]:[VR]])</f>
        <v>2482.91</v>
      </c>
      <c r="L58" s="59" t="s">
        <v>784</v>
      </c>
      <c r="M58" s="51" t="s">
        <v>830</v>
      </c>
      <c r="N58" s="23">
        <f>BaseFuncionarios[[#This Row],[Salário Total]]</f>
        <v>2482.91</v>
      </c>
      <c r="O58" s="29">
        <f ca="1">IF(BaseFuncionarios[[#This Row],[Data de Demissao]]="",
INT(YEARFRAC(BaseFuncionarios[[#This Row],[Data de Contratacao]],TODAY())),
INT(YEARFRAC(BaseFuncionarios[[#This Row],[Data de Demissao]],TODAY())))</f>
        <v>0</v>
      </c>
      <c r="P5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5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5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5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59" spans="1:24" x14ac:dyDescent="0.3">
      <c r="A59">
        <v>58</v>
      </c>
      <c r="B59" s="42" t="s">
        <v>150</v>
      </c>
      <c r="C59" s="51" t="s">
        <v>66</v>
      </c>
      <c r="D59" s="54" t="s">
        <v>414</v>
      </c>
      <c r="E59" s="29">
        <f ca="1">INT(YEARFRAC(BaseFuncionarios[[#This Row],[Data de Nascimento]],TODAY()))</f>
        <v>42</v>
      </c>
      <c r="F59" s="54" t="s">
        <v>665</v>
      </c>
      <c r="G59" s="27"/>
      <c r="H59" s="55">
        <v>1570.4</v>
      </c>
      <c r="I59" s="2"/>
      <c r="J59" s="2"/>
      <c r="K59" s="3">
        <f>SUM(BaseFuncionarios[[#This Row],[Salario Base]:[VR]])</f>
        <v>1570.4</v>
      </c>
      <c r="L59" s="59" t="s">
        <v>799</v>
      </c>
      <c r="M59" s="68" t="s">
        <v>847</v>
      </c>
      <c r="N59" s="23">
        <f>BaseFuncionarios[[#This Row],[Salário Total]]</f>
        <v>1570.4</v>
      </c>
      <c r="O59" s="29">
        <f ca="1">IF(BaseFuncionarios[[#This Row],[Data de Demissao]]="",
INT(YEARFRAC(BaseFuncionarios[[#This Row],[Data de Contratacao]],TODAY())),
INT(YEARFRAC(BaseFuncionarios[[#This Row],[Data de Demissao]],TODAY())))</f>
        <v>2</v>
      </c>
      <c r="P5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5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5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5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60" spans="1:24" x14ac:dyDescent="0.3">
      <c r="A60">
        <v>59</v>
      </c>
      <c r="B60" s="43" t="s">
        <v>151</v>
      </c>
      <c r="C60" s="51" t="s">
        <v>67</v>
      </c>
      <c r="D60" s="54" t="s">
        <v>415</v>
      </c>
      <c r="E60" s="29">
        <f ca="1">INT(YEARFRAC(BaseFuncionarios[[#This Row],[Data de Nascimento]],TODAY()))</f>
        <v>29</v>
      </c>
      <c r="F60" s="54" t="s">
        <v>623</v>
      </c>
      <c r="G60" s="27"/>
      <c r="H60" s="55">
        <v>1770.11</v>
      </c>
      <c r="I60" s="2"/>
      <c r="J60" s="2"/>
      <c r="K60" s="3">
        <f>SUM(BaseFuncionarios[[#This Row],[Salario Base]:[VR]])</f>
        <v>1770.11</v>
      </c>
      <c r="L60" s="59" t="s">
        <v>776</v>
      </c>
      <c r="M60" s="67" t="s">
        <v>836</v>
      </c>
      <c r="N60" s="23">
        <f>BaseFuncionarios[[#This Row],[Salário Total]]</f>
        <v>1770.11</v>
      </c>
      <c r="O60" s="29">
        <f ca="1">IF(BaseFuncionarios[[#This Row],[Data de Demissao]]="",
INT(YEARFRAC(BaseFuncionarios[[#This Row],[Data de Contratacao]],TODAY())),
INT(YEARFRAC(BaseFuncionarios[[#This Row],[Data de Demissao]],TODAY())))</f>
        <v>0</v>
      </c>
      <c r="P6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6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6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6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61" spans="1:24" x14ac:dyDescent="0.3">
      <c r="A61">
        <v>60</v>
      </c>
      <c r="B61" s="43" t="s">
        <v>152</v>
      </c>
      <c r="C61" s="51" t="s">
        <v>67</v>
      </c>
      <c r="D61" s="54" t="s">
        <v>416</v>
      </c>
      <c r="E61" s="29">
        <f ca="1">INT(YEARFRAC(BaseFuncionarios[[#This Row],[Data de Nascimento]],TODAY()))</f>
        <v>19</v>
      </c>
      <c r="F61" s="54" t="s">
        <v>666</v>
      </c>
      <c r="G61" s="27"/>
      <c r="H61" s="55">
        <v>1770.11</v>
      </c>
      <c r="I61" s="2"/>
      <c r="J61" s="2"/>
      <c r="K61" s="3">
        <f>SUM(BaseFuncionarios[[#This Row],[Salario Base]:[VR]])</f>
        <v>1770.11</v>
      </c>
      <c r="L61" s="59" t="s">
        <v>776</v>
      </c>
      <c r="M61" s="68" t="s">
        <v>846</v>
      </c>
      <c r="N61" s="23">
        <f>BaseFuncionarios[[#This Row],[Salário Total]]</f>
        <v>1770.11</v>
      </c>
      <c r="O61" s="29">
        <f ca="1">IF(BaseFuncionarios[[#This Row],[Data de Demissao]]="",
INT(YEARFRAC(BaseFuncionarios[[#This Row],[Data de Contratacao]],TODAY())),
INT(YEARFRAC(BaseFuncionarios[[#This Row],[Data de Demissao]],TODAY())))</f>
        <v>0</v>
      </c>
      <c r="P6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6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6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6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62" spans="1:24" x14ac:dyDescent="0.3">
      <c r="A62">
        <v>61</v>
      </c>
      <c r="B62" s="43" t="s">
        <v>153</v>
      </c>
      <c r="C62" s="51" t="s">
        <v>67</v>
      </c>
      <c r="D62" s="54" t="s">
        <v>417</v>
      </c>
      <c r="E62" s="29">
        <f ca="1">INT(YEARFRAC(BaseFuncionarios[[#This Row],[Data de Nascimento]],TODAY()))</f>
        <v>49</v>
      </c>
      <c r="F62" s="54" t="s">
        <v>667</v>
      </c>
      <c r="G62" s="27"/>
      <c r="H62" s="55">
        <v>3367.88</v>
      </c>
      <c r="I62" s="2"/>
      <c r="J62" s="2"/>
      <c r="K62" s="3">
        <f>SUM(BaseFuncionarios[[#This Row],[Salario Base]:[VR]])</f>
        <v>3367.88</v>
      </c>
      <c r="L62" s="59" t="s">
        <v>800</v>
      </c>
      <c r="M62" s="68" t="s">
        <v>836</v>
      </c>
      <c r="N62" s="23">
        <f>BaseFuncionarios[[#This Row],[Salário Total]]</f>
        <v>3367.88</v>
      </c>
      <c r="O62" s="29">
        <f ca="1">IF(BaseFuncionarios[[#This Row],[Data de Demissao]]="",
INT(YEARFRAC(BaseFuncionarios[[#This Row],[Data de Contratacao]],TODAY())),
INT(YEARFRAC(BaseFuncionarios[[#This Row],[Data de Demissao]],TODAY())))</f>
        <v>5</v>
      </c>
      <c r="P6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V6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6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6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5 anos</v>
      </c>
    </row>
    <row r="63" spans="1:24" x14ac:dyDescent="0.3">
      <c r="A63">
        <v>62</v>
      </c>
      <c r="B63" s="42" t="s">
        <v>154</v>
      </c>
      <c r="C63" s="51" t="s">
        <v>66</v>
      </c>
      <c r="D63" s="54" t="s">
        <v>418</v>
      </c>
      <c r="E63" s="29">
        <f ca="1">INT(YEARFRAC(BaseFuncionarios[[#This Row],[Data de Nascimento]],TODAY()))</f>
        <v>44</v>
      </c>
      <c r="F63" s="54" t="s">
        <v>668</v>
      </c>
      <c r="G63" s="27"/>
      <c r="H63" s="55">
        <v>1770.11</v>
      </c>
      <c r="I63" s="2"/>
      <c r="J63" s="2"/>
      <c r="K63" s="3">
        <f>SUM(BaseFuncionarios[[#This Row],[Salario Base]:[VR]])</f>
        <v>1770.11</v>
      </c>
      <c r="L63" s="59" t="s">
        <v>776</v>
      </c>
      <c r="M63" s="68" t="s">
        <v>831</v>
      </c>
      <c r="N63" s="23">
        <f>BaseFuncionarios[[#This Row],[Salário Total]]</f>
        <v>1770.11</v>
      </c>
      <c r="O63" s="29">
        <f ca="1">IF(BaseFuncionarios[[#This Row],[Data de Demissao]]="",
INT(YEARFRAC(BaseFuncionarios[[#This Row],[Data de Contratacao]],TODAY())),
INT(YEARFRAC(BaseFuncionarios[[#This Row],[Data de Demissao]],TODAY())))</f>
        <v>1</v>
      </c>
      <c r="P6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6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6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6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64" spans="1:24" x14ac:dyDescent="0.3">
      <c r="A64">
        <v>63</v>
      </c>
      <c r="B64" s="42" t="s">
        <v>155</v>
      </c>
      <c r="C64" s="51" t="s">
        <v>67</v>
      </c>
      <c r="D64" s="54" t="s">
        <v>419</v>
      </c>
      <c r="E64" s="29">
        <f ca="1">INT(YEARFRAC(BaseFuncionarios[[#This Row],[Data de Nascimento]],TODAY()))</f>
        <v>42</v>
      </c>
      <c r="F64" s="54" t="s">
        <v>669</v>
      </c>
      <c r="G64" s="27"/>
      <c r="H64" s="55">
        <v>1783</v>
      </c>
      <c r="I64" s="2"/>
      <c r="J64" s="2"/>
      <c r="K64" s="3">
        <f>SUM(BaseFuncionarios[[#This Row],[Salario Base]:[VR]])</f>
        <v>1783</v>
      </c>
      <c r="L64" s="59" t="s">
        <v>776</v>
      </c>
      <c r="M64" s="68" t="s">
        <v>830</v>
      </c>
      <c r="N64" s="23">
        <f>BaseFuncionarios[[#This Row],[Salário Total]]</f>
        <v>1783</v>
      </c>
      <c r="O64" s="29">
        <f ca="1">IF(BaseFuncionarios[[#This Row],[Data de Demissao]]="",
INT(YEARFRAC(BaseFuncionarios[[#This Row],[Data de Contratacao]],TODAY())),
INT(YEARFRAC(BaseFuncionarios[[#This Row],[Data de Demissao]],TODAY())))</f>
        <v>1</v>
      </c>
      <c r="P6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6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6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6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65" spans="1:24" x14ac:dyDescent="0.3">
      <c r="A65">
        <v>64</v>
      </c>
      <c r="B65" s="42" t="s">
        <v>156</v>
      </c>
      <c r="C65" s="51" t="s">
        <v>67</v>
      </c>
      <c r="D65" s="54" t="s">
        <v>420</v>
      </c>
      <c r="E65" s="29">
        <f ca="1">INT(YEARFRAC(BaseFuncionarios[[#This Row],[Data de Nascimento]],TODAY()))</f>
        <v>41</v>
      </c>
      <c r="F65" s="54" t="s">
        <v>669</v>
      </c>
      <c r="G65" s="27"/>
      <c r="H65" s="55">
        <v>1770.11</v>
      </c>
      <c r="I65" s="2"/>
      <c r="J65" s="2"/>
      <c r="K65" s="3">
        <f>SUM(BaseFuncionarios[[#This Row],[Salario Base]:[VR]])</f>
        <v>1770.11</v>
      </c>
      <c r="L65" s="59" t="s">
        <v>776</v>
      </c>
      <c r="M65" s="68" t="s">
        <v>845</v>
      </c>
      <c r="N65" s="23">
        <f>BaseFuncionarios[[#This Row],[Salário Total]]</f>
        <v>1770.11</v>
      </c>
      <c r="O65" s="29">
        <f ca="1">IF(BaseFuncionarios[[#This Row],[Data de Demissao]]="",
INT(YEARFRAC(BaseFuncionarios[[#This Row],[Data de Contratacao]],TODAY())),
INT(YEARFRAC(BaseFuncionarios[[#This Row],[Data de Demissao]],TODAY())))</f>
        <v>1</v>
      </c>
      <c r="P6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6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6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6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66" spans="1:24" x14ac:dyDescent="0.3">
      <c r="A66">
        <v>65</v>
      </c>
      <c r="B66" s="42" t="s">
        <v>157</v>
      </c>
      <c r="C66" s="51" t="s">
        <v>66</v>
      </c>
      <c r="D66" s="54" t="s">
        <v>421</v>
      </c>
      <c r="E66" s="29">
        <f ca="1">INT(YEARFRAC(BaseFuncionarios[[#This Row],[Data de Nascimento]],TODAY()))</f>
        <v>31</v>
      </c>
      <c r="F66" s="54" t="s">
        <v>670</v>
      </c>
      <c r="G66" s="27"/>
      <c r="H66" s="55">
        <v>2416.34</v>
      </c>
      <c r="I66" s="2"/>
      <c r="J66" s="2"/>
      <c r="K66" s="3">
        <f>SUM(BaseFuncionarios[[#This Row],[Salario Base]:[VR]])</f>
        <v>2416.34</v>
      </c>
      <c r="L66" s="59" t="s">
        <v>794</v>
      </c>
      <c r="M66" s="68" t="s">
        <v>840</v>
      </c>
      <c r="N66" s="23">
        <f>BaseFuncionarios[[#This Row],[Salário Total]]</f>
        <v>2416.34</v>
      </c>
      <c r="O66" s="29">
        <f ca="1">IF(BaseFuncionarios[[#This Row],[Data de Demissao]]="",
INT(YEARFRAC(BaseFuncionarios[[#This Row],[Data de Contratacao]],TODAY())),
INT(YEARFRAC(BaseFuncionarios[[#This Row],[Data de Demissao]],TODAY())))</f>
        <v>2</v>
      </c>
      <c r="P6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6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6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6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67" spans="1:24" x14ac:dyDescent="0.3">
      <c r="A67">
        <v>66</v>
      </c>
      <c r="B67" s="43" t="s">
        <v>158</v>
      </c>
      <c r="C67" s="51" t="s">
        <v>66</v>
      </c>
      <c r="D67" s="54" t="s">
        <v>422</v>
      </c>
      <c r="E67" s="29">
        <f ca="1">INT(YEARFRAC(BaseFuncionarios[[#This Row],[Data de Nascimento]],TODAY()))</f>
        <v>46</v>
      </c>
      <c r="F67" s="54" t="s">
        <v>628</v>
      </c>
      <c r="G67" s="27"/>
      <c r="H67" s="55">
        <v>2204.69</v>
      </c>
      <c r="I67" s="2"/>
      <c r="J67" s="2"/>
      <c r="K67" s="3">
        <f>SUM(BaseFuncionarios[[#This Row],[Salario Base]:[VR]])</f>
        <v>2204.69</v>
      </c>
      <c r="L67" s="59" t="s">
        <v>775</v>
      </c>
      <c r="M67" s="68" t="s">
        <v>845</v>
      </c>
      <c r="N67" s="23">
        <f>BaseFuncionarios[[#This Row],[Salário Total]]</f>
        <v>2204.69</v>
      </c>
      <c r="O67" s="29">
        <f ca="1">IF(BaseFuncionarios[[#This Row],[Data de Demissao]]="",
INT(YEARFRAC(BaseFuncionarios[[#This Row],[Data de Contratacao]],TODAY())),
INT(YEARFRAC(BaseFuncionarios[[#This Row],[Data de Demissao]],TODAY())))</f>
        <v>0</v>
      </c>
      <c r="P6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6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6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6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68" spans="1:24" x14ac:dyDescent="0.3">
      <c r="A68">
        <v>67</v>
      </c>
      <c r="B68" s="45" t="s">
        <v>159</v>
      </c>
      <c r="C68" s="51" t="s">
        <v>67</v>
      </c>
      <c r="D68" s="54" t="s">
        <v>423</v>
      </c>
      <c r="E68" s="29">
        <f ca="1">INT(YEARFRAC(BaseFuncionarios[[#This Row],[Data de Nascimento]],TODAY()))</f>
        <v>21</v>
      </c>
      <c r="F68" s="54" t="s">
        <v>671</v>
      </c>
      <c r="G68" s="27"/>
      <c r="H68" s="55">
        <v>1770.11</v>
      </c>
      <c r="I68" s="2"/>
      <c r="J68" s="2"/>
      <c r="K68" s="3">
        <f>SUM(BaseFuncionarios[[#This Row],[Salario Base]:[VR]])</f>
        <v>1770.11</v>
      </c>
      <c r="L68" s="59" t="s">
        <v>776</v>
      </c>
      <c r="M68" s="68" t="s">
        <v>840</v>
      </c>
      <c r="N68" s="23">
        <f>BaseFuncionarios[[#This Row],[Salário Total]]</f>
        <v>1770.11</v>
      </c>
      <c r="O68" s="29">
        <f ca="1">IF(BaseFuncionarios[[#This Row],[Data de Demissao]]="",
INT(YEARFRAC(BaseFuncionarios[[#This Row],[Data de Contratacao]],TODAY())),
INT(YEARFRAC(BaseFuncionarios[[#This Row],[Data de Demissao]],TODAY())))</f>
        <v>0</v>
      </c>
      <c r="P6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6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6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6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69" spans="1:24" x14ac:dyDescent="0.3">
      <c r="A69">
        <v>68</v>
      </c>
      <c r="B69" s="45" t="s">
        <v>160</v>
      </c>
      <c r="C69" s="51" t="s">
        <v>67</v>
      </c>
      <c r="D69" s="54" t="s">
        <v>424</v>
      </c>
      <c r="E69" s="29">
        <f ca="1">INT(YEARFRAC(BaseFuncionarios[[#This Row],[Data de Nascimento]],TODAY()))</f>
        <v>31</v>
      </c>
      <c r="F69" s="54" t="s">
        <v>671</v>
      </c>
      <c r="G69" s="27"/>
      <c r="H69" s="55">
        <v>1770.11</v>
      </c>
      <c r="I69" s="2"/>
      <c r="J69" s="2"/>
      <c r="K69" s="3">
        <f>SUM(BaseFuncionarios[[#This Row],[Salario Base]:[VR]])</f>
        <v>1770.11</v>
      </c>
      <c r="L69" s="59" t="s">
        <v>776</v>
      </c>
      <c r="M69" s="68" t="s">
        <v>840</v>
      </c>
      <c r="N69" s="23">
        <f>BaseFuncionarios[[#This Row],[Salário Total]]</f>
        <v>1770.11</v>
      </c>
      <c r="O69" s="29">
        <f ca="1">IF(BaseFuncionarios[[#This Row],[Data de Demissao]]="",
INT(YEARFRAC(BaseFuncionarios[[#This Row],[Data de Contratacao]],TODAY())),
INT(YEARFRAC(BaseFuncionarios[[#This Row],[Data de Demissao]],TODAY())))</f>
        <v>0</v>
      </c>
      <c r="P6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6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6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6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70" spans="1:24" x14ac:dyDescent="0.3">
      <c r="A70">
        <v>69</v>
      </c>
      <c r="B70" s="42" t="s">
        <v>161</v>
      </c>
      <c r="C70" s="51" t="s">
        <v>67</v>
      </c>
      <c r="D70" s="54" t="s">
        <v>425</v>
      </c>
      <c r="E70" s="29">
        <f ca="1">INT(YEARFRAC(BaseFuncionarios[[#This Row],[Data de Nascimento]],TODAY()))</f>
        <v>39</v>
      </c>
      <c r="F70" s="54" t="s">
        <v>672</v>
      </c>
      <c r="G70" s="27"/>
      <c r="H70" s="55">
        <v>2482.91</v>
      </c>
      <c r="I70" s="2"/>
      <c r="J70" s="2"/>
      <c r="K70" s="3">
        <f>SUM(BaseFuncionarios[[#This Row],[Salario Base]:[VR]])</f>
        <v>2482.91</v>
      </c>
      <c r="L70" s="59" t="s">
        <v>775</v>
      </c>
      <c r="M70" s="67" t="s">
        <v>836</v>
      </c>
      <c r="N70" s="23">
        <f>BaseFuncionarios[[#This Row],[Salário Total]]</f>
        <v>2482.91</v>
      </c>
      <c r="O70" s="29">
        <f ca="1">IF(BaseFuncionarios[[#This Row],[Data de Demissao]]="",
INT(YEARFRAC(BaseFuncionarios[[#This Row],[Data de Contratacao]],TODAY())),
INT(YEARFRAC(BaseFuncionarios[[#This Row],[Data de Demissao]],TODAY())))</f>
        <v>3</v>
      </c>
      <c r="P7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7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7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7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71" spans="1:24" x14ac:dyDescent="0.3">
      <c r="A71">
        <v>70</v>
      </c>
      <c r="B71" s="43" t="s">
        <v>162</v>
      </c>
      <c r="C71" s="51" t="s">
        <v>67</v>
      </c>
      <c r="D71" s="54" t="s">
        <v>426</v>
      </c>
      <c r="E71" s="29">
        <f ca="1">INT(YEARFRAC(BaseFuncionarios[[#This Row],[Data de Nascimento]],TODAY()))</f>
        <v>48</v>
      </c>
      <c r="F71" s="54" t="s">
        <v>673</v>
      </c>
      <c r="G71" s="27"/>
      <c r="H71" s="55">
        <v>3500</v>
      </c>
      <c r="I71" s="2"/>
      <c r="J71" s="2"/>
      <c r="K71" s="3">
        <f>SUM(BaseFuncionarios[[#This Row],[Salario Base]:[VR]])</f>
        <v>3500</v>
      </c>
      <c r="L71" s="59" t="s">
        <v>794</v>
      </c>
      <c r="M71" s="68" t="s">
        <v>848</v>
      </c>
      <c r="N71" s="23">
        <f>BaseFuncionarios[[#This Row],[Salário Total]]</f>
        <v>3500</v>
      </c>
      <c r="O71" s="29">
        <f ca="1">IF(BaseFuncionarios[[#This Row],[Data de Demissao]]="",
INT(YEARFRAC(BaseFuncionarios[[#This Row],[Data de Contratacao]],TODAY())),
INT(YEARFRAC(BaseFuncionarios[[#This Row],[Data de Demissao]],TODAY())))</f>
        <v>0</v>
      </c>
      <c r="P7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7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7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7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72" spans="1:24" x14ac:dyDescent="0.3">
      <c r="A72">
        <v>71</v>
      </c>
      <c r="B72" s="42" t="s">
        <v>163</v>
      </c>
      <c r="C72" s="51" t="s">
        <v>67</v>
      </c>
      <c r="D72" s="54" t="s">
        <v>427</v>
      </c>
      <c r="E72" s="29">
        <f ca="1">INT(YEARFRAC(BaseFuncionarios[[#This Row],[Data de Nascimento]],TODAY()))</f>
        <v>35</v>
      </c>
      <c r="F72" s="54" t="s">
        <v>674</v>
      </c>
      <c r="G72" s="27"/>
      <c r="H72" s="55">
        <v>2204.69</v>
      </c>
      <c r="I72" s="2"/>
      <c r="J72" s="2"/>
      <c r="K72" s="3">
        <f>SUM(BaseFuncionarios[[#This Row],[Salario Base]:[VR]])</f>
        <v>2204.69</v>
      </c>
      <c r="L72" s="59" t="s">
        <v>794</v>
      </c>
      <c r="M72" s="51" t="s">
        <v>830</v>
      </c>
      <c r="N72" s="23">
        <f>BaseFuncionarios[[#This Row],[Salário Total]]</f>
        <v>2204.69</v>
      </c>
      <c r="O72" s="29">
        <f ca="1">IF(BaseFuncionarios[[#This Row],[Data de Demissao]]="",
INT(YEARFRAC(BaseFuncionarios[[#This Row],[Data de Contratacao]],TODAY())),
INT(YEARFRAC(BaseFuncionarios[[#This Row],[Data de Demissao]],TODAY())))</f>
        <v>1</v>
      </c>
      <c r="P7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7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7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7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73" spans="1:24" x14ac:dyDescent="0.3">
      <c r="A73">
        <v>72</v>
      </c>
      <c r="B73" s="42" t="s">
        <v>164</v>
      </c>
      <c r="C73" s="51" t="s">
        <v>67</v>
      </c>
      <c r="D73" s="54" t="s">
        <v>428</v>
      </c>
      <c r="E73" s="29">
        <f ca="1">INT(YEARFRAC(BaseFuncionarios[[#This Row],[Data de Nascimento]],TODAY()))</f>
        <v>52</v>
      </c>
      <c r="F73" s="54" t="s">
        <v>675</v>
      </c>
      <c r="G73" s="27"/>
      <c r="H73" s="55">
        <v>3271.12</v>
      </c>
      <c r="I73" s="2"/>
      <c r="J73" s="2"/>
      <c r="K73" s="3">
        <f>SUM(BaseFuncionarios[[#This Row],[Salario Base]:[VR]])</f>
        <v>3271.12</v>
      </c>
      <c r="L73" s="59" t="s">
        <v>777</v>
      </c>
      <c r="M73" s="69" t="s">
        <v>830</v>
      </c>
      <c r="N73" s="23">
        <f>BaseFuncionarios[[#This Row],[Salário Total]]</f>
        <v>3271.12</v>
      </c>
      <c r="O73" s="29">
        <f ca="1">IF(BaseFuncionarios[[#This Row],[Data de Demissao]]="",
INT(YEARFRAC(BaseFuncionarios[[#This Row],[Data de Contratacao]],TODAY())),
INT(YEARFRAC(BaseFuncionarios[[#This Row],[Data de Demissao]],TODAY())))</f>
        <v>5</v>
      </c>
      <c r="P7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V7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7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7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5 anos</v>
      </c>
    </row>
    <row r="74" spans="1:24" x14ac:dyDescent="0.3">
      <c r="A74">
        <v>73</v>
      </c>
      <c r="B74" s="43" t="s">
        <v>165</v>
      </c>
      <c r="C74" s="51" t="s">
        <v>67</v>
      </c>
      <c r="D74" s="54" t="s">
        <v>429</v>
      </c>
      <c r="E74" s="29">
        <f ca="1">INT(YEARFRAC(BaseFuncionarios[[#This Row],[Data de Nascimento]],TODAY()))</f>
        <v>42</v>
      </c>
      <c r="F74" s="54" t="s">
        <v>623</v>
      </c>
      <c r="G74" s="27"/>
      <c r="H74" s="55">
        <v>1770.11</v>
      </c>
      <c r="I74" s="2"/>
      <c r="J74" s="2"/>
      <c r="K74" s="3">
        <f>SUM(BaseFuncionarios[[#This Row],[Salario Base]:[VR]])</f>
        <v>1770.11</v>
      </c>
      <c r="L74" s="59" t="s">
        <v>794</v>
      </c>
      <c r="M74" s="68" t="s">
        <v>845</v>
      </c>
      <c r="N74" s="23">
        <f>BaseFuncionarios[[#This Row],[Salário Total]]</f>
        <v>1770.11</v>
      </c>
      <c r="O74" s="29">
        <f ca="1">IF(BaseFuncionarios[[#This Row],[Data de Demissao]]="",
INT(YEARFRAC(BaseFuncionarios[[#This Row],[Data de Contratacao]],TODAY())),
INT(YEARFRAC(BaseFuncionarios[[#This Row],[Data de Demissao]],TODAY())))</f>
        <v>0</v>
      </c>
      <c r="P7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7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7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7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75" spans="1:24" x14ac:dyDescent="0.3">
      <c r="A75">
        <v>74</v>
      </c>
      <c r="B75" s="42" t="s">
        <v>166</v>
      </c>
      <c r="C75" s="51" t="s">
        <v>67</v>
      </c>
      <c r="D75" s="54" t="s">
        <v>430</v>
      </c>
      <c r="E75" s="29">
        <f ca="1">INT(YEARFRAC(BaseFuncionarios[[#This Row],[Data de Nascimento]],TODAY()))</f>
        <v>46</v>
      </c>
      <c r="F75" s="54" t="s">
        <v>676</v>
      </c>
      <c r="G75" s="27"/>
      <c r="H75" s="55">
        <v>2435.56</v>
      </c>
      <c r="I75" s="2"/>
      <c r="J75" s="2"/>
      <c r="K75" s="3">
        <f>SUM(BaseFuncionarios[[#This Row],[Salario Base]:[VR]])</f>
        <v>2435.56</v>
      </c>
      <c r="L75" s="59" t="s">
        <v>784</v>
      </c>
      <c r="M75" s="51" t="s">
        <v>830</v>
      </c>
      <c r="N75" s="23">
        <f>BaseFuncionarios[[#This Row],[Salário Total]]</f>
        <v>2435.56</v>
      </c>
      <c r="O75" s="29">
        <f ca="1">IF(BaseFuncionarios[[#This Row],[Data de Demissao]]="",
INT(YEARFRAC(BaseFuncionarios[[#This Row],[Data de Contratacao]],TODAY())),
INT(YEARFRAC(BaseFuncionarios[[#This Row],[Data de Demissao]],TODAY())))</f>
        <v>2</v>
      </c>
      <c r="P7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7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7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7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76" spans="1:24" x14ac:dyDescent="0.3">
      <c r="A76">
        <v>75</v>
      </c>
      <c r="B76" s="42" t="s">
        <v>167</v>
      </c>
      <c r="C76" s="51" t="s">
        <v>67</v>
      </c>
      <c r="D76" s="54" t="s">
        <v>431</v>
      </c>
      <c r="E76" s="29">
        <f ca="1">INT(YEARFRAC(BaseFuncionarios[[#This Row],[Data de Nascimento]],TODAY()))</f>
        <v>50</v>
      </c>
      <c r="F76" s="54" t="s">
        <v>677</v>
      </c>
      <c r="G76" s="27"/>
      <c r="H76" s="55">
        <v>2482.91</v>
      </c>
      <c r="I76" s="2"/>
      <c r="J76" s="2"/>
      <c r="K76" s="3">
        <f>SUM(BaseFuncionarios[[#This Row],[Salario Base]:[VR]])</f>
        <v>2482.91</v>
      </c>
      <c r="L76" s="59" t="s">
        <v>784</v>
      </c>
      <c r="M76" s="67" t="s">
        <v>836</v>
      </c>
      <c r="N76" s="23">
        <f>BaseFuncionarios[[#This Row],[Salário Total]]</f>
        <v>2482.91</v>
      </c>
      <c r="O76" s="29">
        <f ca="1">IF(BaseFuncionarios[[#This Row],[Data de Demissao]]="",
INT(YEARFRAC(BaseFuncionarios[[#This Row],[Data de Contratacao]],TODAY())),
INT(YEARFRAC(BaseFuncionarios[[#This Row],[Data de Demissao]],TODAY())))</f>
        <v>9</v>
      </c>
      <c r="P7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V7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7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7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9 anos</v>
      </c>
    </row>
    <row r="77" spans="1:24" x14ac:dyDescent="0.3">
      <c r="A77">
        <v>76</v>
      </c>
      <c r="B77" s="43" t="s">
        <v>168</v>
      </c>
      <c r="C77" s="51" t="s">
        <v>67</v>
      </c>
      <c r="D77" s="54" t="s">
        <v>432</v>
      </c>
      <c r="E77" s="29">
        <f ca="1">INT(YEARFRAC(BaseFuncionarios[[#This Row],[Data de Nascimento]],TODAY()))</f>
        <v>25</v>
      </c>
      <c r="F77" s="54" t="s">
        <v>678</v>
      </c>
      <c r="G77" s="27"/>
      <c r="H77" s="55">
        <v>2482.91</v>
      </c>
      <c r="I77" s="2"/>
      <c r="J77" s="2"/>
      <c r="K77" s="3">
        <f>SUM(BaseFuncionarios[[#This Row],[Salario Base]:[VR]])</f>
        <v>2482.91</v>
      </c>
      <c r="L77" s="59" t="s">
        <v>784</v>
      </c>
      <c r="M77" s="67" t="s">
        <v>836</v>
      </c>
      <c r="N77" s="23">
        <f>BaseFuncionarios[[#This Row],[Salário Total]]</f>
        <v>2482.91</v>
      </c>
      <c r="O77" s="29">
        <f ca="1">IF(BaseFuncionarios[[#This Row],[Data de Demissao]]="",
INT(YEARFRAC(BaseFuncionarios[[#This Row],[Data de Contratacao]],TODAY())),
INT(YEARFRAC(BaseFuncionarios[[#This Row],[Data de Demissao]],TODAY())))</f>
        <v>0</v>
      </c>
      <c r="P7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7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7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7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78" spans="1:24" x14ac:dyDescent="0.3">
      <c r="A78">
        <v>77</v>
      </c>
      <c r="B78" s="42" t="s">
        <v>169</v>
      </c>
      <c r="C78" s="51" t="s">
        <v>67</v>
      </c>
      <c r="D78" s="54" t="s">
        <v>433</v>
      </c>
      <c r="E78" s="29">
        <f ca="1">INT(YEARFRAC(BaseFuncionarios[[#This Row],[Data de Nascimento]],TODAY()))</f>
        <v>44</v>
      </c>
      <c r="F78" s="54" t="s">
        <v>654</v>
      </c>
      <c r="G78" s="27"/>
      <c r="H78" s="55">
        <v>2628</v>
      </c>
      <c r="I78" s="2"/>
      <c r="J78" s="2"/>
      <c r="K78" s="3">
        <f>SUM(BaseFuncionarios[[#This Row],[Salario Base]:[VR]])</f>
        <v>2628</v>
      </c>
      <c r="L78" s="59" t="s">
        <v>801</v>
      </c>
      <c r="M78" s="68" t="s">
        <v>846</v>
      </c>
      <c r="N78" s="23">
        <f>BaseFuncionarios[[#This Row],[Salário Total]]</f>
        <v>2628</v>
      </c>
      <c r="O78" s="29">
        <f ca="1">IF(BaseFuncionarios[[#This Row],[Data de Demissao]]="",
INT(YEARFRAC(BaseFuncionarios[[#This Row],[Data de Contratacao]],TODAY())),
INT(YEARFRAC(BaseFuncionarios[[#This Row],[Data de Demissao]],TODAY())))</f>
        <v>3</v>
      </c>
      <c r="P7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7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7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7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79" spans="1:24" x14ac:dyDescent="0.3">
      <c r="A79">
        <v>78</v>
      </c>
      <c r="B79" s="43" t="s">
        <v>170</v>
      </c>
      <c r="C79" s="51" t="s">
        <v>66</v>
      </c>
      <c r="D79" s="54" t="s">
        <v>434</v>
      </c>
      <c r="E79" s="29">
        <f ca="1">INT(YEARFRAC(BaseFuncionarios[[#This Row],[Data de Nascimento]],TODAY()))</f>
        <v>32</v>
      </c>
      <c r="F79" s="54" t="s">
        <v>625</v>
      </c>
      <c r="G79" s="27"/>
      <c r="H79" s="55">
        <v>2700</v>
      </c>
      <c r="I79" s="2"/>
      <c r="J79" s="2"/>
      <c r="K79" s="3">
        <f>SUM(BaseFuncionarios[[#This Row],[Salario Base]:[VR]])</f>
        <v>2700</v>
      </c>
      <c r="L79" s="59" t="s">
        <v>782</v>
      </c>
      <c r="M79" s="68" t="s">
        <v>845</v>
      </c>
      <c r="N79" s="23">
        <f>BaseFuncionarios[[#This Row],[Salário Total]]</f>
        <v>2700</v>
      </c>
      <c r="O79" s="29">
        <f ca="1">IF(BaseFuncionarios[[#This Row],[Data de Demissao]]="",
INT(YEARFRAC(BaseFuncionarios[[#This Row],[Data de Contratacao]],TODAY())),
INT(YEARFRAC(BaseFuncionarios[[#This Row],[Data de Demissao]],TODAY())))</f>
        <v>0</v>
      </c>
      <c r="P7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7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7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7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80" spans="1:24" x14ac:dyDescent="0.3">
      <c r="A80">
        <v>79</v>
      </c>
      <c r="B80" s="42" t="s">
        <v>171</v>
      </c>
      <c r="C80" s="51" t="s">
        <v>67</v>
      </c>
      <c r="D80" s="54" t="s">
        <v>435</v>
      </c>
      <c r="E80" s="29">
        <f ca="1">INT(YEARFRAC(BaseFuncionarios[[#This Row],[Data de Nascimento]],TODAY()))</f>
        <v>22</v>
      </c>
      <c r="F80" s="54" t="s">
        <v>679</v>
      </c>
      <c r="G80" s="27"/>
      <c r="H80" s="55">
        <v>1770.11</v>
      </c>
      <c r="I80" s="2"/>
      <c r="J80" s="2"/>
      <c r="K80" s="3">
        <f>SUM(BaseFuncionarios[[#This Row],[Salario Base]:[VR]])</f>
        <v>1770.11</v>
      </c>
      <c r="L80" s="59" t="s">
        <v>776</v>
      </c>
      <c r="M80" s="67" t="s">
        <v>836</v>
      </c>
      <c r="N80" s="23">
        <f>BaseFuncionarios[[#This Row],[Salário Total]]</f>
        <v>1770.11</v>
      </c>
      <c r="O80" s="29">
        <f ca="1">IF(BaseFuncionarios[[#This Row],[Data de Demissao]]="",
INT(YEARFRAC(BaseFuncionarios[[#This Row],[Data de Contratacao]],TODAY())),
INT(YEARFRAC(BaseFuncionarios[[#This Row],[Data de Demissao]],TODAY())))</f>
        <v>3</v>
      </c>
      <c r="P8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8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8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8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81" spans="1:24" x14ac:dyDescent="0.3">
      <c r="A81">
        <v>80</v>
      </c>
      <c r="B81" s="42" t="s">
        <v>172</v>
      </c>
      <c r="C81" s="51" t="s">
        <v>67</v>
      </c>
      <c r="D81" s="54" t="s">
        <v>436</v>
      </c>
      <c r="E81" s="29">
        <f ca="1">INT(YEARFRAC(BaseFuncionarios[[#This Row],[Data de Nascimento]],TODAY()))</f>
        <v>34</v>
      </c>
      <c r="F81" s="54" t="s">
        <v>680</v>
      </c>
      <c r="G81" s="27"/>
      <c r="H81" s="55">
        <v>2482.91</v>
      </c>
      <c r="I81" s="2"/>
      <c r="J81" s="2"/>
      <c r="K81" s="3">
        <f>SUM(BaseFuncionarios[[#This Row],[Salario Base]:[VR]])</f>
        <v>2482.91</v>
      </c>
      <c r="L81" s="59" t="s">
        <v>788</v>
      </c>
      <c r="M81" s="68" t="s">
        <v>830</v>
      </c>
      <c r="N81" s="23">
        <f>BaseFuncionarios[[#This Row],[Salário Total]]</f>
        <v>2482.91</v>
      </c>
      <c r="O81" s="29">
        <f ca="1">IF(BaseFuncionarios[[#This Row],[Data de Demissao]]="",
INT(YEARFRAC(BaseFuncionarios[[#This Row],[Data de Contratacao]],TODAY())),
INT(YEARFRAC(BaseFuncionarios[[#This Row],[Data de Demissao]],TODAY())))</f>
        <v>0</v>
      </c>
      <c r="P8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8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8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8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82" spans="1:24" x14ac:dyDescent="0.3">
      <c r="A82">
        <v>81</v>
      </c>
      <c r="B82" s="42" t="s">
        <v>173</v>
      </c>
      <c r="C82" s="51" t="s">
        <v>67</v>
      </c>
      <c r="D82" s="54" t="s">
        <v>437</v>
      </c>
      <c r="E82" s="29">
        <f ca="1">INT(YEARFRAC(BaseFuncionarios[[#This Row],[Data de Nascimento]],TODAY()))</f>
        <v>33</v>
      </c>
      <c r="F82" s="54" t="s">
        <v>681</v>
      </c>
      <c r="G82" s="27"/>
      <c r="H82" s="55">
        <v>5118.16</v>
      </c>
      <c r="I82" s="2"/>
      <c r="J82" s="2"/>
      <c r="K82" s="3">
        <f>SUM(BaseFuncionarios[[#This Row],[Salario Base]:[VR]])</f>
        <v>5118.16</v>
      </c>
      <c r="L82" s="59" t="s">
        <v>802</v>
      </c>
      <c r="M82" s="69" t="s">
        <v>836</v>
      </c>
      <c r="N82" s="23">
        <f>BaseFuncionarios[[#This Row],[Salário Total]]</f>
        <v>5118.16</v>
      </c>
      <c r="O82" s="29">
        <f ca="1">IF(BaseFuncionarios[[#This Row],[Data de Demissao]]="",
INT(YEARFRAC(BaseFuncionarios[[#This Row],[Data de Contratacao]],TODAY())),
INT(YEARFRAC(BaseFuncionarios[[#This Row],[Data de Demissao]],TODAY())))</f>
        <v>16</v>
      </c>
      <c r="P8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V8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8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8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16 anos</v>
      </c>
    </row>
    <row r="83" spans="1:24" x14ac:dyDescent="0.3">
      <c r="A83">
        <v>82</v>
      </c>
      <c r="B83" s="42" t="s">
        <v>174</v>
      </c>
      <c r="C83" s="51" t="s">
        <v>67</v>
      </c>
      <c r="D83" s="54" t="s">
        <v>438</v>
      </c>
      <c r="E83" s="29">
        <f ca="1">INT(YEARFRAC(BaseFuncionarios[[#This Row],[Data de Nascimento]],TODAY()))</f>
        <v>30</v>
      </c>
      <c r="F83" s="54" t="s">
        <v>682</v>
      </c>
      <c r="G83" s="27"/>
      <c r="H83" s="55">
        <v>1770.11</v>
      </c>
      <c r="I83" s="2"/>
      <c r="J83" s="2"/>
      <c r="K83" s="3">
        <f>SUM(BaseFuncionarios[[#This Row],[Salario Base]:[VR]])</f>
        <v>1770.11</v>
      </c>
      <c r="L83" s="59" t="s">
        <v>776</v>
      </c>
      <c r="M83" s="66" t="s">
        <v>845</v>
      </c>
      <c r="N83" s="23">
        <f>BaseFuncionarios[[#This Row],[Salário Total]]</f>
        <v>1770.11</v>
      </c>
      <c r="O83" s="29">
        <f ca="1">IF(BaseFuncionarios[[#This Row],[Data de Demissao]]="",
INT(YEARFRAC(BaseFuncionarios[[#This Row],[Data de Contratacao]],TODAY())),
INT(YEARFRAC(BaseFuncionarios[[#This Row],[Data de Demissao]],TODAY())))</f>
        <v>1</v>
      </c>
      <c r="P8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8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8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8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84" spans="1:24" x14ac:dyDescent="0.3">
      <c r="A84">
        <v>83</v>
      </c>
      <c r="B84" s="43" t="s">
        <v>175</v>
      </c>
      <c r="C84" s="51" t="s">
        <v>67</v>
      </c>
      <c r="D84" s="54" t="s">
        <v>439</v>
      </c>
      <c r="E84" s="29">
        <f ca="1">INT(YEARFRAC(BaseFuncionarios[[#This Row],[Data de Nascimento]],TODAY()))</f>
        <v>23</v>
      </c>
      <c r="F84" s="54" t="s">
        <v>683</v>
      </c>
      <c r="G84" s="27"/>
      <c r="H84" s="55">
        <v>1800</v>
      </c>
      <c r="I84" s="2"/>
      <c r="J84" s="2"/>
      <c r="K84" s="3">
        <f>SUM(BaseFuncionarios[[#This Row],[Salario Base]:[VR]])</f>
        <v>1800</v>
      </c>
      <c r="L84" s="59" t="s">
        <v>778</v>
      </c>
      <c r="M84" s="69" t="s">
        <v>833</v>
      </c>
      <c r="N84" s="23">
        <f>BaseFuncionarios[[#This Row],[Salário Total]]</f>
        <v>1800</v>
      </c>
      <c r="O84" s="29">
        <f ca="1">IF(BaseFuncionarios[[#This Row],[Data de Demissao]]="",
INT(YEARFRAC(BaseFuncionarios[[#This Row],[Data de Contratacao]],TODAY())),
INT(YEARFRAC(BaseFuncionarios[[#This Row],[Data de Demissao]],TODAY())))</f>
        <v>0</v>
      </c>
      <c r="P8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8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8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8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85" spans="1:24" x14ac:dyDescent="0.3">
      <c r="A85">
        <v>84</v>
      </c>
      <c r="B85" s="43" t="s">
        <v>176</v>
      </c>
      <c r="C85" s="51" t="s">
        <v>66</v>
      </c>
      <c r="D85" s="54" t="s">
        <v>440</v>
      </c>
      <c r="E85" s="29">
        <f ca="1">INT(YEARFRAC(BaseFuncionarios[[#This Row],[Data de Nascimento]],TODAY()))</f>
        <v>50</v>
      </c>
      <c r="F85" s="54" t="s">
        <v>622</v>
      </c>
      <c r="G85" s="27"/>
      <c r="H85" s="55">
        <v>1501.55</v>
      </c>
      <c r="I85" s="2"/>
      <c r="J85" s="2"/>
      <c r="K85" s="3">
        <f>SUM(BaseFuncionarios[[#This Row],[Salario Base]:[VR]])</f>
        <v>1501.55</v>
      </c>
      <c r="L85" s="59" t="s">
        <v>790</v>
      </c>
      <c r="M85" s="69" t="s">
        <v>843</v>
      </c>
      <c r="N85" s="23">
        <f>BaseFuncionarios[[#This Row],[Salário Total]]</f>
        <v>1501.55</v>
      </c>
      <c r="O85" s="29">
        <f ca="1">IF(BaseFuncionarios[[#This Row],[Data de Demissao]]="",
INT(YEARFRAC(BaseFuncionarios[[#This Row],[Data de Contratacao]],TODAY())),
INT(YEARFRAC(BaseFuncionarios[[#This Row],[Data de Demissao]],TODAY())))</f>
        <v>0</v>
      </c>
      <c r="P8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8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8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8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86" spans="1:24" x14ac:dyDescent="0.3">
      <c r="A86">
        <v>85</v>
      </c>
      <c r="B86" s="42" t="s">
        <v>177</v>
      </c>
      <c r="C86" s="51" t="s">
        <v>67</v>
      </c>
      <c r="D86" s="54" t="s">
        <v>441</v>
      </c>
      <c r="E86" s="29">
        <f ca="1">INT(YEARFRAC(BaseFuncionarios[[#This Row],[Data de Nascimento]],TODAY()))</f>
        <v>21</v>
      </c>
      <c r="F86" s="54" t="s">
        <v>684</v>
      </c>
      <c r="G86" s="27"/>
      <c r="H86" s="55">
        <v>1770.11</v>
      </c>
      <c r="I86" s="2"/>
      <c r="J86" s="2"/>
      <c r="K86" s="3">
        <f>SUM(BaseFuncionarios[[#This Row],[Salario Base]:[VR]])</f>
        <v>1770.11</v>
      </c>
      <c r="L86" s="59" t="s">
        <v>776</v>
      </c>
      <c r="M86" s="67" t="s">
        <v>836</v>
      </c>
      <c r="N86" s="23">
        <f>BaseFuncionarios[[#This Row],[Salário Total]]</f>
        <v>1770.11</v>
      </c>
      <c r="O86" s="29">
        <f ca="1">IF(BaseFuncionarios[[#This Row],[Data de Demissao]]="",
INT(YEARFRAC(BaseFuncionarios[[#This Row],[Data de Contratacao]],TODAY())),
INT(YEARFRAC(BaseFuncionarios[[#This Row],[Data de Demissao]],TODAY())))</f>
        <v>2</v>
      </c>
      <c r="P8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8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8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8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87" spans="1:24" x14ac:dyDescent="0.3">
      <c r="A87">
        <v>86</v>
      </c>
      <c r="B87" s="42" t="s">
        <v>178</v>
      </c>
      <c r="C87" s="51" t="s">
        <v>67</v>
      </c>
      <c r="D87" s="54" t="s">
        <v>442</v>
      </c>
      <c r="E87" s="29">
        <f ca="1">INT(YEARFRAC(BaseFuncionarios[[#This Row],[Data de Nascimento]],TODAY()))</f>
        <v>39</v>
      </c>
      <c r="F87" s="54" t="s">
        <v>685</v>
      </c>
      <c r="G87" s="27"/>
      <c r="H87" s="55">
        <v>1770.11</v>
      </c>
      <c r="I87" s="2"/>
      <c r="J87" s="2"/>
      <c r="K87" s="3">
        <f>SUM(BaseFuncionarios[[#This Row],[Salario Base]:[VR]])</f>
        <v>1770.11</v>
      </c>
      <c r="L87" s="59" t="s">
        <v>776</v>
      </c>
      <c r="M87" s="67" t="s">
        <v>836</v>
      </c>
      <c r="N87" s="23">
        <f>BaseFuncionarios[[#This Row],[Salário Total]]</f>
        <v>1770.11</v>
      </c>
      <c r="O87" s="29">
        <f ca="1">IF(BaseFuncionarios[[#This Row],[Data de Demissao]]="",
INT(YEARFRAC(BaseFuncionarios[[#This Row],[Data de Contratacao]],TODAY())),
INT(YEARFRAC(BaseFuncionarios[[#This Row],[Data de Demissao]],TODAY())))</f>
        <v>7</v>
      </c>
      <c r="P8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V8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8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8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7 anos</v>
      </c>
    </row>
    <row r="88" spans="1:24" x14ac:dyDescent="0.3">
      <c r="A88">
        <v>87</v>
      </c>
      <c r="B88" s="43" t="s">
        <v>179</v>
      </c>
      <c r="C88" s="51" t="s">
        <v>67</v>
      </c>
      <c r="D88" s="54" t="s">
        <v>443</v>
      </c>
      <c r="E88" s="29">
        <f ca="1">INT(YEARFRAC(BaseFuncionarios[[#This Row],[Data de Nascimento]],TODAY()))</f>
        <v>41</v>
      </c>
      <c r="F88" s="54" t="s">
        <v>686</v>
      </c>
      <c r="G88" s="27"/>
      <c r="H88" s="55">
        <v>2482.91</v>
      </c>
      <c r="I88" s="2"/>
      <c r="J88" s="2"/>
      <c r="K88" s="3">
        <f>SUM(BaseFuncionarios[[#This Row],[Salario Base]:[VR]])</f>
        <v>2482.91</v>
      </c>
      <c r="L88" s="59" t="s">
        <v>788</v>
      </c>
      <c r="M88" s="69" t="s">
        <v>846</v>
      </c>
      <c r="N88" s="23">
        <f>BaseFuncionarios[[#This Row],[Salário Total]]</f>
        <v>2482.91</v>
      </c>
      <c r="O88" s="29">
        <f ca="1">IF(BaseFuncionarios[[#This Row],[Data de Demissao]]="",
INT(YEARFRAC(BaseFuncionarios[[#This Row],[Data de Contratacao]],TODAY())),
INT(YEARFRAC(BaseFuncionarios[[#This Row],[Data de Demissao]],TODAY())))</f>
        <v>0</v>
      </c>
      <c r="P8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8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8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8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89" spans="1:24" x14ac:dyDescent="0.3">
      <c r="A89">
        <v>88</v>
      </c>
      <c r="B89" s="43" t="s">
        <v>180</v>
      </c>
      <c r="C89" s="51" t="s">
        <v>67</v>
      </c>
      <c r="D89" s="54" t="s">
        <v>444</v>
      </c>
      <c r="E89" s="29">
        <f ca="1">INT(YEARFRAC(BaseFuncionarios[[#This Row],[Data de Nascimento]],TODAY()))</f>
        <v>41</v>
      </c>
      <c r="F89" s="54" t="s">
        <v>666</v>
      </c>
      <c r="G89" s="27"/>
      <c r="H89" s="55">
        <v>2482.91</v>
      </c>
      <c r="I89" s="2"/>
      <c r="J89" s="2"/>
      <c r="K89" s="3">
        <f>SUM(BaseFuncionarios[[#This Row],[Salario Base]:[VR]])</f>
        <v>2482.91</v>
      </c>
      <c r="L89" s="59" t="s">
        <v>788</v>
      </c>
      <c r="M89" s="69" t="s">
        <v>849</v>
      </c>
      <c r="N89" s="23">
        <f>BaseFuncionarios[[#This Row],[Salário Total]]</f>
        <v>2482.91</v>
      </c>
      <c r="O89" s="29">
        <f ca="1">IF(BaseFuncionarios[[#This Row],[Data de Demissao]]="",
INT(YEARFRAC(BaseFuncionarios[[#This Row],[Data de Contratacao]],TODAY())),
INT(YEARFRAC(BaseFuncionarios[[#This Row],[Data de Demissao]],TODAY())))</f>
        <v>0</v>
      </c>
      <c r="P8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8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8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8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90" spans="1:24" x14ac:dyDescent="0.3">
      <c r="A90">
        <v>89</v>
      </c>
      <c r="B90" s="46" t="s">
        <v>181</v>
      </c>
      <c r="C90" s="51" t="s">
        <v>66</v>
      </c>
      <c r="D90" s="54" t="s">
        <v>445</v>
      </c>
      <c r="E90" s="29">
        <f ca="1">INT(YEARFRAC(BaseFuncionarios[[#This Row],[Data de Nascimento]],TODAY()))</f>
        <v>39</v>
      </c>
      <c r="F90" s="54" t="s">
        <v>644</v>
      </c>
      <c r="G90" s="27"/>
      <c r="H90" s="56">
        <v>2204.69</v>
      </c>
      <c r="I90" s="2"/>
      <c r="J90" s="2"/>
      <c r="K90" s="3">
        <f>SUM(BaseFuncionarios[[#This Row],[Salario Base]:[VR]])</f>
        <v>2204.69</v>
      </c>
      <c r="L90" s="61" t="s">
        <v>775</v>
      </c>
      <c r="M90" s="71" t="s">
        <v>831</v>
      </c>
      <c r="N90" s="23">
        <f>BaseFuncionarios[[#This Row],[Salário Total]]</f>
        <v>2204.69</v>
      </c>
      <c r="O90" s="29">
        <f ca="1">IF(BaseFuncionarios[[#This Row],[Data de Demissao]]="",
INT(YEARFRAC(BaseFuncionarios[[#This Row],[Data de Contratacao]],TODAY())),
INT(YEARFRAC(BaseFuncionarios[[#This Row],[Data de Demissao]],TODAY())))</f>
        <v>0</v>
      </c>
      <c r="P9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9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9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9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91" spans="1:24" x14ac:dyDescent="0.3">
      <c r="A91">
        <v>90</v>
      </c>
      <c r="B91" s="43" t="s">
        <v>182</v>
      </c>
      <c r="C91" s="51" t="s">
        <v>66</v>
      </c>
      <c r="D91" s="54" t="s">
        <v>446</v>
      </c>
      <c r="E91" s="29">
        <f ca="1">INT(YEARFRAC(BaseFuncionarios[[#This Row],[Data de Nascimento]],TODAY()))</f>
        <v>41</v>
      </c>
      <c r="F91" s="54" t="s">
        <v>625</v>
      </c>
      <c r="G91" s="27"/>
      <c r="H91" s="55">
        <v>2204.69</v>
      </c>
      <c r="I91" s="2"/>
      <c r="J91" s="2"/>
      <c r="K91" s="3">
        <f>SUM(BaseFuncionarios[[#This Row],[Salario Base]:[VR]])</f>
        <v>2204.69</v>
      </c>
      <c r="L91" s="59" t="s">
        <v>775</v>
      </c>
      <c r="M91" s="72" t="s">
        <v>837</v>
      </c>
      <c r="N91" s="23">
        <f>BaseFuncionarios[[#This Row],[Salário Total]]</f>
        <v>2204.69</v>
      </c>
      <c r="O91" s="29">
        <f ca="1">IF(BaseFuncionarios[[#This Row],[Data de Demissao]]="",
INT(YEARFRAC(BaseFuncionarios[[#This Row],[Data de Contratacao]],TODAY())),
INT(YEARFRAC(BaseFuncionarios[[#This Row],[Data de Demissao]],TODAY())))</f>
        <v>0</v>
      </c>
      <c r="P9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9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9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9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92" spans="1:24" x14ac:dyDescent="0.3">
      <c r="A92">
        <v>91</v>
      </c>
      <c r="B92" s="43" t="s">
        <v>183</v>
      </c>
      <c r="C92" s="51" t="s">
        <v>66</v>
      </c>
      <c r="D92" s="54" t="s">
        <v>447</v>
      </c>
      <c r="E92" s="29">
        <f ca="1">INT(YEARFRAC(BaseFuncionarios[[#This Row],[Data de Nascimento]],TODAY()))</f>
        <v>29</v>
      </c>
      <c r="F92" s="54" t="s">
        <v>687</v>
      </c>
      <c r="G92" s="27"/>
      <c r="H92" s="55">
        <v>1770.11</v>
      </c>
      <c r="I92" s="2"/>
      <c r="J92" s="2"/>
      <c r="K92" s="3">
        <f>SUM(BaseFuncionarios[[#This Row],[Salario Base]:[VR]])</f>
        <v>1770.11</v>
      </c>
      <c r="L92" s="59" t="s">
        <v>777</v>
      </c>
      <c r="M92" s="66"/>
      <c r="N92" s="23">
        <f>BaseFuncionarios[[#This Row],[Salário Total]]</f>
        <v>1770.11</v>
      </c>
      <c r="O92" s="29">
        <f ca="1">IF(BaseFuncionarios[[#This Row],[Data de Demissao]]="",
INT(YEARFRAC(BaseFuncionarios[[#This Row],[Data de Contratacao]],TODAY())),
INT(YEARFRAC(BaseFuncionarios[[#This Row],[Data de Demissao]],TODAY())))</f>
        <v>0</v>
      </c>
      <c r="P9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9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9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9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93" spans="1:24" x14ac:dyDescent="0.3">
      <c r="A93">
        <v>92</v>
      </c>
      <c r="B93" s="43" t="s">
        <v>184</v>
      </c>
      <c r="C93" s="51" t="s">
        <v>67</v>
      </c>
      <c r="D93" s="54" t="s">
        <v>448</v>
      </c>
      <c r="E93" s="29">
        <f ca="1">INT(YEARFRAC(BaseFuncionarios[[#This Row],[Data de Nascimento]],TODAY()))</f>
        <v>26</v>
      </c>
      <c r="F93" s="54" t="s">
        <v>623</v>
      </c>
      <c r="G93" s="27"/>
      <c r="H93" s="55">
        <v>1770.11</v>
      </c>
      <c r="I93" s="2"/>
      <c r="J93" s="2"/>
      <c r="K93" s="3">
        <f>SUM(BaseFuncionarios[[#This Row],[Salario Base]:[VR]])</f>
        <v>1770.11</v>
      </c>
      <c r="L93" s="59" t="s">
        <v>776</v>
      </c>
      <c r="M93" s="66" t="s">
        <v>830</v>
      </c>
      <c r="N93" s="23">
        <f>BaseFuncionarios[[#This Row],[Salário Total]]</f>
        <v>1770.11</v>
      </c>
      <c r="O93" s="29">
        <f ca="1">IF(BaseFuncionarios[[#This Row],[Data de Demissao]]="",
INT(YEARFRAC(BaseFuncionarios[[#This Row],[Data de Contratacao]],TODAY())),
INT(YEARFRAC(BaseFuncionarios[[#This Row],[Data de Demissao]],TODAY())))</f>
        <v>0</v>
      </c>
      <c r="P9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9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9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9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94" spans="1:24" x14ac:dyDescent="0.3">
      <c r="A94">
        <v>93</v>
      </c>
      <c r="B94" s="43" t="s">
        <v>185</v>
      </c>
      <c r="C94" s="51" t="s">
        <v>67</v>
      </c>
      <c r="D94" s="54" t="s">
        <v>449</v>
      </c>
      <c r="E94" s="29">
        <f ca="1">INT(YEARFRAC(BaseFuncionarios[[#This Row],[Data de Nascimento]],TODAY()))</f>
        <v>33</v>
      </c>
      <c r="F94" s="54" t="s">
        <v>688</v>
      </c>
      <c r="G94" s="27"/>
      <c r="H94" s="55">
        <v>2482.91</v>
      </c>
      <c r="I94" s="2"/>
      <c r="J94" s="2"/>
      <c r="K94" s="3">
        <f>SUM(BaseFuncionarios[[#This Row],[Salario Base]:[VR]])</f>
        <v>2482.91</v>
      </c>
      <c r="L94" s="59" t="s">
        <v>784</v>
      </c>
      <c r="M94" s="67" t="s">
        <v>836</v>
      </c>
      <c r="N94" s="23">
        <f>BaseFuncionarios[[#This Row],[Salário Total]]</f>
        <v>2482.91</v>
      </c>
      <c r="O94" s="29">
        <f ca="1">IF(BaseFuncionarios[[#This Row],[Data de Demissao]]="",
INT(YEARFRAC(BaseFuncionarios[[#This Row],[Data de Contratacao]],TODAY())),
INT(YEARFRAC(BaseFuncionarios[[#This Row],[Data de Demissao]],TODAY())))</f>
        <v>0</v>
      </c>
      <c r="P9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9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>Hoje Comemora Aniversário de 33 Anos!!!</v>
      </c>
      <c r="W9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9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95" spans="1:24" x14ac:dyDescent="0.3">
      <c r="A95">
        <v>94</v>
      </c>
      <c r="B95" s="45" t="s">
        <v>186</v>
      </c>
      <c r="C95" s="51" t="s">
        <v>67</v>
      </c>
      <c r="D95" s="54" t="s">
        <v>450</v>
      </c>
      <c r="E95" s="29">
        <f ca="1">INT(YEARFRAC(BaseFuncionarios[[#This Row],[Data de Nascimento]],TODAY()))</f>
        <v>31</v>
      </c>
      <c r="F95" s="54" t="s">
        <v>689</v>
      </c>
      <c r="G95" s="27"/>
      <c r="H95" s="55">
        <v>4500</v>
      </c>
      <c r="I95" s="2"/>
      <c r="J95" s="2"/>
      <c r="K95" s="3">
        <f>SUM(BaseFuncionarios[[#This Row],[Salario Base]:[VR]])</f>
        <v>4500</v>
      </c>
      <c r="L95" s="59" t="s">
        <v>803</v>
      </c>
      <c r="M95" s="66" t="s">
        <v>830</v>
      </c>
      <c r="N95" s="23">
        <f>BaseFuncionarios[[#This Row],[Salário Total]]</f>
        <v>4500</v>
      </c>
      <c r="O95" s="29">
        <f ca="1">IF(BaseFuncionarios[[#This Row],[Data de Demissao]]="",
INT(YEARFRAC(BaseFuncionarios[[#This Row],[Data de Contratacao]],TODAY())),
INT(YEARFRAC(BaseFuncionarios[[#This Row],[Data de Demissao]],TODAY())))</f>
        <v>0</v>
      </c>
      <c r="P9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9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9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9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96" spans="1:24" x14ac:dyDescent="0.3">
      <c r="A96">
        <v>95</v>
      </c>
      <c r="B96" s="42" t="s">
        <v>187</v>
      </c>
      <c r="C96" s="51" t="s">
        <v>67</v>
      </c>
      <c r="D96" s="54" t="s">
        <v>451</v>
      </c>
      <c r="E96" s="29">
        <f ca="1">INT(YEARFRAC(BaseFuncionarios[[#This Row],[Data de Nascimento]],TODAY()))</f>
        <v>27</v>
      </c>
      <c r="F96" s="54" t="s">
        <v>690</v>
      </c>
      <c r="G96" s="27"/>
      <c r="H96" s="55">
        <v>2482.91</v>
      </c>
      <c r="I96" s="2"/>
      <c r="J96" s="2"/>
      <c r="K96" s="3">
        <f>SUM(BaseFuncionarios[[#This Row],[Salario Base]:[VR]])</f>
        <v>2482.91</v>
      </c>
      <c r="L96" s="59" t="s">
        <v>784</v>
      </c>
      <c r="M96" s="67" t="s">
        <v>836</v>
      </c>
      <c r="N96" s="23">
        <f>BaseFuncionarios[[#This Row],[Salário Total]]</f>
        <v>2482.91</v>
      </c>
      <c r="O96" s="29">
        <f ca="1">IF(BaseFuncionarios[[#This Row],[Data de Demissao]]="",
INT(YEARFRAC(BaseFuncionarios[[#This Row],[Data de Contratacao]],TODAY())),
INT(YEARFRAC(BaseFuncionarios[[#This Row],[Data de Demissao]],TODAY())))</f>
        <v>3</v>
      </c>
      <c r="P9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9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9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9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97" spans="1:24" x14ac:dyDescent="0.3">
      <c r="A97">
        <v>96</v>
      </c>
      <c r="B97" s="42" t="s">
        <v>188</v>
      </c>
      <c r="C97" s="51" t="s">
        <v>67</v>
      </c>
      <c r="D97" s="54" t="s">
        <v>452</v>
      </c>
      <c r="E97" s="29">
        <f ca="1">INT(YEARFRAC(BaseFuncionarios[[#This Row],[Data de Nascimento]],TODAY()))</f>
        <v>21</v>
      </c>
      <c r="F97" s="54" t="s">
        <v>668</v>
      </c>
      <c r="G97" s="27"/>
      <c r="H97" s="55">
        <v>1770.11</v>
      </c>
      <c r="I97" s="2"/>
      <c r="J97" s="2"/>
      <c r="K97" s="3">
        <f>SUM(BaseFuncionarios[[#This Row],[Salario Base]:[VR]])</f>
        <v>1770.11</v>
      </c>
      <c r="L97" s="59" t="s">
        <v>776</v>
      </c>
      <c r="M97" s="66" t="s">
        <v>845</v>
      </c>
      <c r="N97" s="23">
        <f>BaseFuncionarios[[#This Row],[Salário Total]]</f>
        <v>1770.11</v>
      </c>
      <c r="O97" s="29">
        <f ca="1">IF(BaseFuncionarios[[#This Row],[Data de Demissao]]="",
INT(YEARFRAC(BaseFuncionarios[[#This Row],[Data de Contratacao]],TODAY())),
INT(YEARFRAC(BaseFuncionarios[[#This Row],[Data de Demissao]],TODAY())))</f>
        <v>1</v>
      </c>
      <c r="P9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9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9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9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98" spans="1:24" x14ac:dyDescent="0.3">
      <c r="A98">
        <v>97</v>
      </c>
      <c r="B98" s="43" t="s">
        <v>189</v>
      </c>
      <c r="C98" s="51" t="s">
        <v>67</v>
      </c>
      <c r="D98" s="54" t="s">
        <v>453</v>
      </c>
      <c r="E98" s="29">
        <f ca="1">INT(YEARFRAC(BaseFuncionarios[[#This Row],[Data de Nascimento]],TODAY()))</f>
        <v>31</v>
      </c>
      <c r="F98" s="54" t="s">
        <v>691</v>
      </c>
      <c r="G98" s="27"/>
      <c r="H98" s="55">
        <v>1770.11</v>
      </c>
      <c r="I98" s="2"/>
      <c r="J98" s="2"/>
      <c r="K98" s="3">
        <f>SUM(BaseFuncionarios[[#This Row],[Salario Base]:[VR]])</f>
        <v>1770.11</v>
      </c>
      <c r="L98" s="59" t="s">
        <v>776</v>
      </c>
      <c r="M98" s="51" t="s">
        <v>830</v>
      </c>
      <c r="N98" s="23">
        <f>BaseFuncionarios[[#This Row],[Salário Total]]</f>
        <v>1770.11</v>
      </c>
      <c r="O98" s="29">
        <f ca="1">IF(BaseFuncionarios[[#This Row],[Data de Demissao]]="",
INT(YEARFRAC(BaseFuncionarios[[#This Row],[Data de Contratacao]],TODAY())),
INT(YEARFRAC(BaseFuncionarios[[#This Row],[Data de Demissao]],TODAY())))</f>
        <v>0</v>
      </c>
      <c r="P9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9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9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9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99" spans="1:24" x14ac:dyDescent="0.3">
      <c r="A99">
        <v>98</v>
      </c>
      <c r="B99" s="43" t="s">
        <v>190</v>
      </c>
      <c r="C99" s="51" t="s">
        <v>67</v>
      </c>
      <c r="D99" s="54" t="s">
        <v>454</v>
      </c>
      <c r="E99" s="29">
        <f ca="1">INT(YEARFRAC(BaseFuncionarios[[#This Row],[Data de Nascimento]],TODAY()))</f>
        <v>44</v>
      </c>
      <c r="F99" s="54" t="s">
        <v>634</v>
      </c>
      <c r="G99" s="27"/>
      <c r="H99" s="55">
        <v>2482.91</v>
      </c>
      <c r="I99" s="2"/>
      <c r="J99" s="2"/>
      <c r="K99" s="3">
        <f>SUM(BaseFuncionarios[[#This Row],[Salario Base]:[VR]])</f>
        <v>2482.91</v>
      </c>
      <c r="L99" s="59" t="s">
        <v>788</v>
      </c>
      <c r="M99" s="69" t="s">
        <v>840</v>
      </c>
      <c r="N99" s="23">
        <f>BaseFuncionarios[[#This Row],[Salário Total]]</f>
        <v>2482.91</v>
      </c>
      <c r="O99" s="29">
        <f ca="1">IF(BaseFuncionarios[[#This Row],[Data de Demissao]]="",
INT(YEARFRAC(BaseFuncionarios[[#This Row],[Data de Contratacao]],TODAY())),
INT(YEARFRAC(BaseFuncionarios[[#This Row],[Data de Demissao]],TODAY())))</f>
        <v>0</v>
      </c>
      <c r="P9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9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9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9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00" spans="1:24" x14ac:dyDescent="0.3">
      <c r="A100">
        <v>99</v>
      </c>
      <c r="B100" s="42" t="s">
        <v>191</v>
      </c>
      <c r="C100" s="51" t="s">
        <v>67</v>
      </c>
      <c r="D100" s="54" t="s">
        <v>455</v>
      </c>
      <c r="E100" s="29">
        <f ca="1">INT(YEARFRAC(BaseFuncionarios[[#This Row],[Data de Nascimento]],TODAY()))</f>
        <v>34</v>
      </c>
      <c r="F100" s="54" t="s">
        <v>692</v>
      </c>
      <c r="G100" s="27"/>
      <c r="H100" s="55">
        <v>2204.69</v>
      </c>
      <c r="I100" s="2"/>
      <c r="J100" s="2"/>
      <c r="K100" s="3">
        <f>SUM(BaseFuncionarios[[#This Row],[Salario Base]:[VR]])</f>
        <v>2204.69</v>
      </c>
      <c r="L100" s="59" t="s">
        <v>775</v>
      </c>
      <c r="M100" s="68" t="s">
        <v>839</v>
      </c>
      <c r="N100" s="23">
        <f>BaseFuncionarios[[#This Row],[Salário Total]]</f>
        <v>2204.69</v>
      </c>
      <c r="O100" s="29">
        <f ca="1">IF(BaseFuncionarios[[#This Row],[Data de Demissao]]="",
INT(YEARFRAC(BaseFuncionarios[[#This Row],[Data de Contratacao]],TODAY())),
INT(YEARFRAC(BaseFuncionarios[[#This Row],[Data de Demissao]],TODAY())))</f>
        <v>2</v>
      </c>
      <c r="P10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0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0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0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01" spans="1:24" x14ac:dyDescent="0.3">
      <c r="A101">
        <v>100</v>
      </c>
      <c r="B101" s="42" t="s">
        <v>192</v>
      </c>
      <c r="C101" s="51" t="s">
        <v>67</v>
      </c>
      <c r="D101" s="54" t="s">
        <v>456</v>
      </c>
      <c r="E101" s="29">
        <f ca="1">INT(YEARFRAC(BaseFuncionarios[[#This Row],[Data de Nascimento]],TODAY()))</f>
        <v>19</v>
      </c>
      <c r="F101" s="54" t="s">
        <v>693</v>
      </c>
      <c r="G101" s="27"/>
      <c r="H101" s="55">
        <v>2204.69</v>
      </c>
      <c r="I101" s="2"/>
      <c r="J101" s="2"/>
      <c r="K101" s="3">
        <f>SUM(BaseFuncionarios[[#This Row],[Salario Base]:[VR]])</f>
        <v>2204.69</v>
      </c>
      <c r="L101" s="59" t="s">
        <v>775</v>
      </c>
      <c r="M101" s="68" t="s">
        <v>850</v>
      </c>
      <c r="N101" s="23">
        <f>BaseFuncionarios[[#This Row],[Salário Total]]</f>
        <v>2204.69</v>
      </c>
      <c r="O101" s="29">
        <f ca="1">IF(BaseFuncionarios[[#This Row],[Data de Demissao]]="",
INT(YEARFRAC(BaseFuncionarios[[#This Row],[Data de Contratacao]],TODAY())),
INT(YEARFRAC(BaseFuncionarios[[#This Row],[Data de Demissao]],TODAY())))</f>
        <v>1</v>
      </c>
      <c r="P10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0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0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0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02" spans="1:24" x14ac:dyDescent="0.3">
      <c r="A102">
        <v>101</v>
      </c>
      <c r="B102" s="43" t="s">
        <v>193</v>
      </c>
      <c r="C102" s="51" t="s">
        <v>67</v>
      </c>
      <c r="D102" s="54" t="s">
        <v>457</v>
      </c>
      <c r="E102" s="29">
        <f ca="1">INT(YEARFRAC(BaseFuncionarios[[#This Row],[Data de Nascimento]],TODAY()))</f>
        <v>33</v>
      </c>
      <c r="F102" s="54" t="s">
        <v>694</v>
      </c>
      <c r="G102" s="27"/>
      <c r="H102" s="55">
        <v>1770.11</v>
      </c>
      <c r="I102" s="2"/>
      <c r="J102" s="2"/>
      <c r="K102" s="3">
        <f>SUM(BaseFuncionarios[[#This Row],[Salario Base]:[VR]])</f>
        <v>1770.11</v>
      </c>
      <c r="L102" s="59" t="s">
        <v>776</v>
      </c>
      <c r="M102" s="66" t="s">
        <v>832</v>
      </c>
      <c r="N102" s="23">
        <f>BaseFuncionarios[[#This Row],[Salário Total]]</f>
        <v>1770.11</v>
      </c>
      <c r="O102" s="29">
        <f ca="1">IF(BaseFuncionarios[[#This Row],[Data de Demissao]]="",
INT(YEARFRAC(BaseFuncionarios[[#This Row],[Data de Contratacao]],TODAY())),
INT(YEARFRAC(BaseFuncionarios[[#This Row],[Data de Demissao]],TODAY())))</f>
        <v>0</v>
      </c>
      <c r="P10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0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0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0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03" spans="1:24" x14ac:dyDescent="0.3">
      <c r="A103">
        <v>102</v>
      </c>
      <c r="B103" s="43" t="s">
        <v>194</v>
      </c>
      <c r="C103" s="51" t="s">
        <v>66</v>
      </c>
      <c r="D103" s="54" t="s">
        <v>458</v>
      </c>
      <c r="E103" s="29">
        <f ca="1">INT(YEARFRAC(BaseFuncionarios[[#This Row],[Data de Nascimento]],TODAY()))</f>
        <v>26</v>
      </c>
      <c r="F103" s="54" t="s">
        <v>625</v>
      </c>
      <c r="G103" s="27"/>
      <c r="H103" s="55">
        <v>1770.11</v>
      </c>
      <c r="I103" s="2"/>
      <c r="J103" s="2"/>
      <c r="K103" s="3">
        <f>SUM(BaseFuncionarios[[#This Row],[Salario Base]:[VR]])</f>
        <v>1770.11</v>
      </c>
      <c r="L103" s="59" t="s">
        <v>777</v>
      </c>
      <c r="M103" s="66" t="s">
        <v>835</v>
      </c>
      <c r="N103" s="23">
        <f>BaseFuncionarios[[#This Row],[Salário Total]]</f>
        <v>1770.11</v>
      </c>
      <c r="O103" s="29">
        <f ca="1">IF(BaseFuncionarios[[#This Row],[Data de Demissao]]="",
INT(YEARFRAC(BaseFuncionarios[[#This Row],[Data de Contratacao]],TODAY())),
INT(YEARFRAC(BaseFuncionarios[[#This Row],[Data de Demissao]],TODAY())))</f>
        <v>0</v>
      </c>
      <c r="P10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0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0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0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04" spans="1:24" x14ac:dyDescent="0.3">
      <c r="A104">
        <v>103</v>
      </c>
      <c r="B104" s="42" t="s">
        <v>195</v>
      </c>
      <c r="C104" s="51" t="s">
        <v>66</v>
      </c>
      <c r="D104" s="54" t="s">
        <v>459</v>
      </c>
      <c r="E104" s="29">
        <f ca="1">INT(YEARFRAC(BaseFuncionarios[[#This Row],[Data de Nascimento]],TODAY()))</f>
        <v>23</v>
      </c>
      <c r="F104" s="54" t="s">
        <v>652</v>
      </c>
      <c r="G104" s="27"/>
      <c r="H104" s="55">
        <v>1701.55</v>
      </c>
      <c r="I104" s="2"/>
      <c r="J104" s="2"/>
      <c r="K104" s="3">
        <f>SUM(BaseFuncionarios[[#This Row],[Salario Base]:[VR]])</f>
        <v>1701.55</v>
      </c>
      <c r="L104" s="59" t="s">
        <v>804</v>
      </c>
      <c r="M104" s="69" t="s">
        <v>843</v>
      </c>
      <c r="N104" s="23">
        <f>BaseFuncionarios[[#This Row],[Salário Total]]</f>
        <v>1701.55</v>
      </c>
      <c r="O104" s="29">
        <f ca="1">IF(BaseFuncionarios[[#This Row],[Data de Demissao]]="",
INT(YEARFRAC(BaseFuncionarios[[#This Row],[Data de Contratacao]],TODAY())),
INT(YEARFRAC(BaseFuncionarios[[#This Row],[Data de Demissao]],TODAY())))</f>
        <v>0</v>
      </c>
      <c r="P10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0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0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0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05" spans="1:24" x14ac:dyDescent="0.3">
      <c r="A105">
        <v>104</v>
      </c>
      <c r="B105" s="43" t="s">
        <v>196</v>
      </c>
      <c r="C105" s="51" t="s">
        <v>67</v>
      </c>
      <c r="D105" s="54" t="s">
        <v>460</v>
      </c>
      <c r="E105" s="29">
        <f ca="1">INT(YEARFRAC(BaseFuncionarios[[#This Row],[Data de Nascimento]],TODAY()))</f>
        <v>49</v>
      </c>
      <c r="F105" s="54" t="s">
        <v>695</v>
      </c>
      <c r="G105" s="27"/>
      <c r="H105" s="55">
        <v>1770.11</v>
      </c>
      <c r="I105" s="2"/>
      <c r="J105" s="2"/>
      <c r="K105" s="3">
        <f>SUM(BaseFuncionarios[[#This Row],[Salario Base]:[VR]])</f>
        <v>1770.11</v>
      </c>
      <c r="L105" s="62" t="s">
        <v>805</v>
      </c>
      <c r="M105" s="51" t="s">
        <v>830</v>
      </c>
      <c r="N105" s="23">
        <f>BaseFuncionarios[[#This Row],[Salário Total]]</f>
        <v>1770.11</v>
      </c>
      <c r="O105" s="29">
        <f ca="1">IF(BaseFuncionarios[[#This Row],[Data de Demissao]]="",
INT(YEARFRAC(BaseFuncionarios[[#This Row],[Data de Contratacao]],TODAY())),
INT(YEARFRAC(BaseFuncionarios[[#This Row],[Data de Demissao]],TODAY())))</f>
        <v>1</v>
      </c>
      <c r="P10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0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0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0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06" spans="1:24" x14ac:dyDescent="0.3">
      <c r="A106">
        <v>105</v>
      </c>
      <c r="B106" s="42" t="s">
        <v>197</v>
      </c>
      <c r="C106" s="51" t="s">
        <v>67</v>
      </c>
      <c r="D106" s="54" t="s">
        <v>461</v>
      </c>
      <c r="E106" s="29">
        <f ca="1">INT(YEARFRAC(BaseFuncionarios[[#This Row],[Data de Nascimento]],TODAY()))</f>
        <v>36</v>
      </c>
      <c r="F106" s="54" t="s">
        <v>696</v>
      </c>
      <c r="G106" s="27"/>
      <c r="H106" s="55">
        <v>1770.11</v>
      </c>
      <c r="I106" s="2"/>
      <c r="J106" s="2"/>
      <c r="K106" s="3">
        <f>SUM(BaseFuncionarios[[#This Row],[Salario Base]:[VR]])</f>
        <v>1770.11</v>
      </c>
      <c r="L106" s="59" t="s">
        <v>785</v>
      </c>
      <c r="M106" s="69" t="s">
        <v>836</v>
      </c>
      <c r="N106" s="23">
        <f>BaseFuncionarios[[#This Row],[Salário Total]]</f>
        <v>1770.11</v>
      </c>
      <c r="O106" s="29">
        <f ca="1">IF(BaseFuncionarios[[#This Row],[Data de Demissao]]="",
INT(YEARFRAC(BaseFuncionarios[[#This Row],[Data de Contratacao]],TODAY())),
INT(YEARFRAC(BaseFuncionarios[[#This Row],[Data de Demissao]],TODAY())))</f>
        <v>4</v>
      </c>
      <c r="P10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10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0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0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4 anos</v>
      </c>
    </row>
    <row r="107" spans="1:24" x14ac:dyDescent="0.3">
      <c r="A107">
        <v>106</v>
      </c>
      <c r="B107" s="43" t="s">
        <v>198</v>
      </c>
      <c r="C107" s="51" t="s">
        <v>66</v>
      </c>
      <c r="D107" s="54" t="s">
        <v>462</v>
      </c>
      <c r="E107" s="29">
        <f ca="1">INT(YEARFRAC(BaseFuncionarios[[#This Row],[Data de Nascimento]],TODAY()))</f>
        <v>23</v>
      </c>
      <c r="F107" s="54" t="s">
        <v>621</v>
      </c>
      <c r="G107" s="27"/>
      <c r="H107" s="55">
        <v>1770.11</v>
      </c>
      <c r="I107" s="2"/>
      <c r="J107" s="2"/>
      <c r="K107" s="3">
        <f>SUM(BaseFuncionarios[[#This Row],[Salario Base]:[VR]])</f>
        <v>1770.11</v>
      </c>
      <c r="L107" s="59" t="s">
        <v>785</v>
      </c>
      <c r="M107" s="69" t="s">
        <v>846</v>
      </c>
      <c r="N107" s="23">
        <f>BaseFuncionarios[[#This Row],[Salário Total]]</f>
        <v>1770.11</v>
      </c>
      <c r="O107" s="29">
        <f ca="1">IF(BaseFuncionarios[[#This Row],[Data de Demissao]]="",
INT(YEARFRAC(BaseFuncionarios[[#This Row],[Data de Contratacao]],TODAY())),
INT(YEARFRAC(BaseFuncionarios[[#This Row],[Data de Demissao]],TODAY())))</f>
        <v>0</v>
      </c>
      <c r="P10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0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0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0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08" spans="1:24" x14ac:dyDescent="0.3">
      <c r="A108">
        <v>107</v>
      </c>
      <c r="B108" s="43" t="s">
        <v>199</v>
      </c>
      <c r="C108" s="51" t="s">
        <v>66</v>
      </c>
      <c r="D108" s="54" t="s">
        <v>463</v>
      </c>
      <c r="E108" s="29">
        <f ca="1">INT(YEARFRAC(BaseFuncionarios[[#This Row],[Data de Nascimento]],TODAY()))</f>
        <v>31</v>
      </c>
      <c r="F108" s="54" t="s">
        <v>635</v>
      </c>
      <c r="G108" s="27"/>
      <c r="H108" s="55">
        <v>1770.11</v>
      </c>
      <c r="I108" s="2"/>
      <c r="J108" s="2"/>
      <c r="K108" s="3">
        <f>SUM(BaseFuncionarios[[#This Row],[Salario Base]:[VR]])</f>
        <v>1770.11</v>
      </c>
      <c r="L108" s="59" t="s">
        <v>806</v>
      </c>
      <c r="M108" s="68" t="s">
        <v>837</v>
      </c>
      <c r="N108" s="23">
        <f>BaseFuncionarios[[#This Row],[Salário Total]]</f>
        <v>1770.11</v>
      </c>
      <c r="O108" s="29">
        <f ca="1">IF(BaseFuncionarios[[#This Row],[Data de Demissao]]="",
INT(YEARFRAC(BaseFuncionarios[[#This Row],[Data de Contratacao]],TODAY())),
INT(YEARFRAC(BaseFuncionarios[[#This Row],[Data de Demissao]],TODAY())))</f>
        <v>0</v>
      </c>
      <c r="P10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0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0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0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09" spans="1:24" x14ac:dyDescent="0.3">
      <c r="A109">
        <v>108</v>
      </c>
      <c r="B109" s="43" t="s">
        <v>200</v>
      </c>
      <c r="C109" s="51" t="s">
        <v>67</v>
      </c>
      <c r="D109" s="54" t="s">
        <v>464</v>
      </c>
      <c r="E109" s="29">
        <f ca="1">INT(YEARFRAC(BaseFuncionarios[[#This Row],[Data de Nascimento]],TODAY()))</f>
        <v>29</v>
      </c>
      <c r="F109" s="54" t="s">
        <v>622</v>
      </c>
      <c r="G109" s="27"/>
      <c r="H109" s="55">
        <v>1770.11</v>
      </c>
      <c r="I109" s="2"/>
      <c r="J109" s="2"/>
      <c r="K109" s="3">
        <f>SUM(BaseFuncionarios[[#This Row],[Salario Base]:[VR]])</f>
        <v>1770.11</v>
      </c>
      <c r="L109" s="59" t="s">
        <v>776</v>
      </c>
      <c r="M109" s="68" t="s">
        <v>837</v>
      </c>
      <c r="N109" s="23">
        <f>BaseFuncionarios[[#This Row],[Salário Total]]</f>
        <v>1770.11</v>
      </c>
      <c r="O109" s="29">
        <f ca="1">IF(BaseFuncionarios[[#This Row],[Data de Demissao]]="",
INT(YEARFRAC(BaseFuncionarios[[#This Row],[Data de Contratacao]],TODAY())),
INT(YEARFRAC(BaseFuncionarios[[#This Row],[Data de Demissao]],TODAY())))</f>
        <v>0</v>
      </c>
      <c r="P10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0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0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0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10" spans="1:24" x14ac:dyDescent="0.3">
      <c r="A110">
        <v>109</v>
      </c>
      <c r="B110" s="42" t="s">
        <v>201</v>
      </c>
      <c r="C110" s="51" t="s">
        <v>67</v>
      </c>
      <c r="D110" s="54" t="s">
        <v>465</v>
      </c>
      <c r="E110" s="29">
        <f ca="1">INT(YEARFRAC(BaseFuncionarios[[#This Row],[Data de Nascimento]],TODAY()))</f>
        <v>41</v>
      </c>
      <c r="F110" s="54" t="s">
        <v>697</v>
      </c>
      <c r="G110" s="27"/>
      <c r="H110" s="55">
        <v>2204.69</v>
      </c>
      <c r="I110" s="2"/>
      <c r="J110" s="2"/>
      <c r="K110" s="3">
        <f>SUM(BaseFuncionarios[[#This Row],[Salario Base]:[VR]])</f>
        <v>2204.69</v>
      </c>
      <c r="L110" s="59" t="s">
        <v>775</v>
      </c>
      <c r="M110" s="68" t="s">
        <v>845</v>
      </c>
      <c r="N110" s="23">
        <f>BaseFuncionarios[[#This Row],[Salário Total]]</f>
        <v>2204.69</v>
      </c>
      <c r="O110" s="29">
        <f ca="1">IF(BaseFuncionarios[[#This Row],[Data de Demissao]]="",
INT(YEARFRAC(BaseFuncionarios[[#This Row],[Data de Contratacao]],TODAY())),
INT(YEARFRAC(BaseFuncionarios[[#This Row],[Data de Demissao]],TODAY())))</f>
        <v>10</v>
      </c>
      <c r="P11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V11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1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1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10 anos</v>
      </c>
    </row>
    <row r="111" spans="1:24" x14ac:dyDescent="0.3">
      <c r="A111">
        <v>110</v>
      </c>
      <c r="B111" s="45" t="s">
        <v>202</v>
      </c>
      <c r="C111" s="51" t="s">
        <v>66</v>
      </c>
      <c r="D111" s="54" t="s">
        <v>466</v>
      </c>
      <c r="E111" s="29">
        <f ca="1">INT(YEARFRAC(BaseFuncionarios[[#This Row],[Data de Nascimento]],TODAY()))</f>
        <v>20</v>
      </c>
      <c r="F111" s="54" t="s">
        <v>671</v>
      </c>
      <c r="G111" s="27"/>
      <c r="H111" s="55">
        <v>1770.11</v>
      </c>
      <c r="I111" s="2"/>
      <c r="J111" s="2"/>
      <c r="K111" s="3">
        <f>SUM(BaseFuncionarios[[#This Row],[Salario Base]:[VR]])</f>
        <v>1770.11</v>
      </c>
      <c r="L111" s="59" t="s">
        <v>776</v>
      </c>
      <c r="M111" s="68" t="s">
        <v>840</v>
      </c>
      <c r="N111" s="23">
        <f>BaseFuncionarios[[#This Row],[Salário Total]]</f>
        <v>1770.11</v>
      </c>
      <c r="O111" s="29">
        <f ca="1">IF(BaseFuncionarios[[#This Row],[Data de Demissao]]="",
INT(YEARFRAC(BaseFuncionarios[[#This Row],[Data de Contratacao]],TODAY())),
INT(YEARFRAC(BaseFuncionarios[[#This Row],[Data de Demissao]],TODAY())))</f>
        <v>0</v>
      </c>
      <c r="P11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1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1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1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12" spans="1:24" x14ac:dyDescent="0.3">
      <c r="A112">
        <v>111</v>
      </c>
      <c r="B112" s="43" t="s">
        <v>203</v>
      </c>
      <c r="C112" s="51" t="s">
        <v>66</v>
      </c>
      <c r="D112" s="54" t="s">
        <v>467</v>
      </c>
      <c r="E112" s="29">
        <f ca="1">INT(YEARFRAC(BaseFuncionarios[[#This Row],[Data de Nascimento]],TODAY()))</f>
        <v>26</v>
      </c>
      <c r="F112" s="54" t="s">
        <v>625</v>
      </c>
      <c r="G112" s="27"/>
      <c r="H112" s="55">
        <v>1770.11</v>
      </c>
      <c r="I112" s="2"/>
      <c r="J112" s="2"/>
      <c r="K112" s="3">
        <f>SUM(BaseFuncionarios[[#This Row],[Salario Base]:[VR]])</f>
        <v>1770.11</v>
      </c>
      <c r="L112" s="59" t="s">
        <v>777</v>
      </c>
      <c r="M112" s="66"/>
      <c r="N112" s="23">
        <f>BaseFuncionarios[[#This Row],[Salário Total]]</f>
        <v>1770.11</v>
      </c>
      <c r="O112" s="29">
        <f ca="1">IF(BaseFuncionarios[[#This Row],[Data de Demissao]]="",
INT(YEARFRAC(BaseFuncionarios[[#This Row],[Data de Contratacao]],TODAY())),
INT(YEARFRAC(BaseFuncionarios[[#This Row],[Data de Demissao]],TODAY())))</f>
        <v>0</v>
      </c>
      <c r="P11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1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1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1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13" spans="1:24" x14ac:dyDescent="0.3">
      <c r="A113">
        <v>112</v>
      </c>
      <c r="B113" s="43" t="s">
        <v>204</v>
      </c>
      <c r="C113" s="51" t="s">
        <v>66</v>
      </c>
      <c r="D113" s="54" t="s">
        <v>468</v>
      </c>
      <c r="E113" s="29">
        <f ca="1">INT(YEARFRAC(BaseFuncionarios[[#This Row],[Data de Nascimento]],TODAY()))</f>
        <v>33</v>
      </c>
      <c r="F113" s="54" t="s">
        <v>625</v>
      </c>
      <c r="G113" s="27"/>
      <c r="H113" s="55">
        <v>2204.69</v>
      </c>
      <c r="I113" s="2"/>
      <c r="J113" s="2"/>
      <c r="K113" s="3">
        <f>SUM(BaseFuncionarios[[#This Row],[Salario Base]:[VR]])</f>
        <v>2204.69</v>
      </c>
      <c r="L113" s="59" t="s">
        <v>775</v>
      </c>
      <c r="M113" s="66" t="s">
        <v>836</v>
      </c>
      <c r="N113" s="23">
        <f>BaseFuncionarios[[#This Row],[Salário Total]]</f>
        <v>2204.69</v>
      </c>
      <c r="O113" s="29">
        <f ca="1">IF(BaseFuncionarios[[#This Row],[Data de Demissao]]="",
INT(YEARFRAC(BaseFuncionarios[[#This Row],[Data de Contratacao]],TODAY())),
INT(YEARFRAC(BaseFuncionarios[[#This Row],[Data de Demissao]],TODAY())))</f>
        <v>0</v>
      </c>
      <c r="P11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1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1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1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14" spans="1:24" x14ac:dyDescent="0.3">
      <c r="A114">
        <v>113</v>
      </c>
      <c r="B114" s="42" t="s">
        <v>205</v>
      </c>
      <c r="C114" s="51" t="s">
        <v>67</v>
      </c>
      <c r="D114" s="54" t="s">
        <v>469</v>
      </c>
      <c r="E114" s="29">
        <f ca="1">INT(YEARFRAC(BaseFuncionarios[[#This Row],[Data de Nascimento]],TODAY()))</f>
        <v>31</v>
      </c>
      <c r="F114" s="54" t="s">
        <v>698</v>
      </c>
      <c r="G114" s="27"/>
      <c r="H114" s="55">
        <v>1570.4</v>
      </c>
      <c r="I114" s="2"/>
      <c r="J114" s="2"/>
      <c r="K114" s="3">
        <f>SUM(BaseFuncionarios[[#This Row],[Salario Base]:[VR]])</f>
        <v>1570.4</v>
      </c>
      <c r="L114" s="59" t="s">
        <v>783</v>
      </c>
      <c r="M114" s="67" t="s">
        <v>836</v>
      </c>
      <c r="N114" s="23">
        <f>BaseFuncionarios[[#This Row],[Salário Total]]</f>
        <v>1570.4</v>
      </c>
      <c r="O114" s="29">
        <f ca="1">IF(BaseFuncionarios[[#This Row],[Data de Demissao]]="",
INT(YEARFRAC(BaseFuncionarios[[#This Row],[Data de Contratacao]],TODAY())),
INT(YEARFRAC(BaseFuncionarios[[#This Row],[Data de Demissao]],TODAY())))</f>
        <v>1</v>
      </c>
      <c r="P11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1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1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1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15" spans="1:24" x14ac:dyDescent="0.3">
      <c r="A115">
        <v>114</v>
      </c>
      <c r="B115" s="43" t="s">
        <v>206</v>
      </c>
      <c r="C115" s="51" t="s">
        <v>67</v>
      </c>
      <c r="D115" s="54" t="s">
        <v>470</v>
      </c>
      <c r="E115" s="29">
        <f ca="1">INT(YEARFRAC(BaseFuncionarios[[#This Row],[Data de Nascimento]],TODAY()))</f>
        <v>33</v>
      </c>
      <c r="F115" s="54" t="s">
        <v>699</v>
      </c>
      <c r="G115" s="27"/>
      <c r="H115" s="55">
        <v>1770.11</v>
      </c>
      <c r="I115" s="2"/>
      <c r="J115" s="2"/>
      <c r="K115" s="3">
        <f>SUM(BaseFuncionarios[[#This Row],[Salario Base]:[VR]])</f>
        <v>1770.11</v>
      </c>
      <c r="L115" s="59" t="s">
        <v>785</v>
      </c>
      <c r="M115" s="69" t="s">
        <v>840</v>
      </c>
      <c r="N115" s="23">
        <f>BaseFuncionarios[[#This Row],[Salário Total]]</f>
        <v>1770.11</v>
      </c>
      <c r="O115" s="29">
        <f ca="1">IF(BaseFuncionarios[[#This Row],[Data de Demissao]]="",
INT(YEARFRAC(BaseFuncionarios[[#This Row],[Data de Contratacao]],TODAY())),
INT(YEARFRAC(BaseFuncionarios[[#This Row],[Data de Demissao]],TODAY())))</f>
        <v>0</v>
      </c>
      <c r="P11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1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1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1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16" spans="1:24" x14ac:dyDescent="0.3">
      <c r="A116">
        <v>115</v>
      </c>
      <c r="B116" s="43" t="s">
        <v>207</v>
      </c>
      <c r="C116" s="51" t="s">
        <v>67</v>
      </c>
      <c r="D116" s="54" t="s">
        <v>471</v>
      </c>
      <c r="E116" s="29">
        <f ca="1">INT(YEARFRAC(BaseFuncionarios[[#This Row],[Data de Nascimento]],TODAY()))</f>
        <v>31</v>
      </c>
      <c r="F116" s="54" t="s">
        <v>700</v>
      </c>
      <c r="G116" s="27"/>
      <c r="H116" s="55">
        <v>1770.11</v>
      </c>
      <c r="I116" s="2"/>
      <c r="J116" s="2"/>
      <c r="K116" s="3">
        <f>SUM(BaseFuncionarios[[#This Row],[Salario Base]:[VR]])</f>
        <v>1770.11</v>
      </c>
      <c r="L116" s="59" t="s">
        <v>776</v>
      </c>
      <c r="M116" s="67" t="s">
        <v>836</v>
      </c>
      <c r="N116" s="23">
        <f>BaseFuncionarios[[#This Row],[Salário Total]]</f>
        <v>1770.11</v>
      </c>
      <c r="O116" s="29">
        <f ca="1">IF(BaseFuncionarios[[#This Row],[Data de Demissao]]="",
INT(YEARFRAC(BaseFuncionarios[[#This Row],[Data de Contratacao]],TODAY())),
INT(YEARFRAC(BaseFuncionarios[[#This Row],[Data de Demissao]],TODAY())))</f>
        <v>0</v>
      </c>
      <c r="P11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1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1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1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17" spans="1:24" x14ac:dyDescent="0.3">
      <c r="A117">
        <v>116</v>
      </c>
      <c r="B117" s="43" t="s">
        <v>208</v>
      </c>
      <c r="C117" s="51" t="s">
        <v>67</v>
      </c>
      <c r="D117" s="54" t="s">
        <v>472</v>
      </c>
      <c r="E117" s="29">
        <f ca="1">INT(YEARFRAC(BaseFuncionarios[[#This Row],[Data de Nascimento]],TODAY()))</f>
        <v>22</v>
      </c>
      <c r="F117" s="54" t="s">
        <v>694</v>
      </c>
      <c r="G117" s="27"/>
      <c r="H117" s="55">
        <v>1770.11</v>
      </c>
      <c r="I117" s="2"/>
      <c r="J117" s="2"/>
      <c r="K117" s="3">
        <f>SUM(BaseFuncionarios[[#This Row],[Salario Base]:[VR]])</f>
        <v>1770.11</v>
      </c>
      <c r="L117" s="59" t="s">
        <v>776</v>
      </c>
      <c r="M117" s="51" t="s">
        <v>830</v>
      </c>
      <c r="N117" s="23">
        <f>BaseFuncionarios[[#This Row],[Salário Total]]</f>
        <v>1770.11</v>
      </c>
      <c r="O117" s="29">
        <f ca="1">IF(BaseFuncionarios[[#This Row],[Data de Demissao]]="",
INT(YEARFRAC(BaseFuncionarios[[#This Row],[Data de Contratacao]],TODAY())),
INT(YEARFRAC(BaseFuncionarios[[#This Row],[Data de Demissao]],TODAY())))</f>
        <v>0</v>
      </c>
      <c r="P11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1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1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1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18" spans="1:24" x14ac:dyDescent="0.3">
      <c r="A118">
        <v>117</v>
      </c>
      <c r="B118" s="43" t="s">
        <v>209</v>
      </c>
      <c r="C118" s="51" t="s">
        <v>67</v>
      </c>
      <c r="D118" s="54" t="s">
        <v>473</v>
      </c>
      <c r="E118" s="29">
        <f ca="1">INT(YEARFRAC(BaseFuncionarios[[#This Row],[Data de Nascimento]],TODAY()))</f>
        <v>24</v>
      </c>
      <c r="F118" s="54" t="s">
        <v>701</v>
      </c>
      <c r="G118" s="27"/>
      <c r="H118" s="55">
        <v>1770.11</v>
      </c>
      <c r="I118" s="2"/>
      <c r="J118" s="2"/>
      <c r="K118" s="3">
        <f>SUM(BaseFuncionarios[[#This Row],[Salario Base]:[VR]])</f>
        <v>1770.11</v>
      </c>
      <c r="L118" s="59" t="s">
        <v>807</v>
      </c>
      <c r="M118" s="51" t="s">
        <v>830</v>
      </c>
      <c r="N118" s="23">
        <f>BaseFuncionarios[[#This Row],[Salário Total]]</f>
        <v>1770.11</v>
      </c>
      <c r="O118" s="29">
        <f ca="1">IF(BaseFuncionarios[[#This Row],[Data de Demissao]]="",
INT(YEARFRAC(BaseFuncionarios[[#This Row],[Data de Contratacao]],TODAY())),
INT(YEARFRAC(BaseFuncionarios[[#This Row],[Data de Demissao]],TODAY())))</f>
        <v>0</v>
      </c>
      <c r="P11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1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1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1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19" spans="1:24" x14ac:dyDescent="0.3">
      <c r="A119">
        <v>118</v>
      </c>
      <c r="B119" s="43" t="s">
        <v>210</v>
      </c>
      <c r="C119" s="51" t="s">
        <v>67</v>
      </c>
      <c r="D119" s="54" t="s">
        <v>474</v>
      </c>
      <c r="E119" s="29">
        <f ca="1">INT(YEARFRAC(BaseFuncionarios[[#This Row],[Data de Nascimento]],TODAY()))</f>
        <v>20</v>
      </c>
      <c r="F119" s="54" t="s">
        <v>663</v>
      </c>
      <c r="G119" s="27"/>
      <c r="H119" s="55">
        <v>1770.11</v>
      </c>
      <c r="I119" s="2"/>
      <c r="J119" s="2"/>
      <c r="K119" s="3">
        <f>SUM(BaseFuncionarios[[#This Row],[Salario Base]:[VR]])</f>
        <v>1770.11</v>
      </c>
      <c r="L119" s="59" t="s">
        <v>776</v>
      </c>
      <c r="M119" s="66" t="s">
        <v>840</v>
      </c>
      <c r="N119" s="23">
        <f>BaseFuncionarios[[#This Row],[Salário Total]]</f>
        <v>1770.11</v>
      </c>
      <c r="O119" s="29">
        <f ca="1">IF(BaseFuncionarios[[#This Row],[Data de Demissao]]="",
INT(YEARFRAC(BaseFuncionarios[[#This Row],[Data de Contratacao]],TODAY())),
INT(YEARFRAC(BaseFuncionarios[[#This Row],[Data de Demissao]],TODAY())))</f>
        <v>0</v>
      </c>
      <c r="P11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1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1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1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20" spans="1:24" x14ac:dyDescent="0.3">
      <c r="A120">
        <v>119</v>
      </c>
      <c r="B120" s="43" t="s">
        <v>211</v>
      </c>
      <c r="C120" s="51" t="s">
        <v>67</v>
      </c>
      <c r="D120" s="54" t="s">
        <v>475</v>
      </c>
      <c r="E120" s="29">
        <f ca="1">INT(YEARFRAC(BaseFuncionarios[[#This Row],[Data de Nascimento]],TODAY()))</f>
        <v>34</v>
      </c>
      <c r="F120" s="54" t="s">
        <v>621</v>
      </c>
      <c r="G120" s="27"/>
      <c r="H120" s="55">
        <v>1770.11</v>
      </c>
      <c r="I120" s="2"/>
      <c r="J120" s="2"/>
      <c r="K120" s="3">
        <f>SUM(BaseFuncionarios[[#This Row],[Salario Base]:[VR]])</f>
        <v>1770.11</v>
      </c>
      <c r="L120" s="59" t="s">
        <v>776</v>
      </c>
      <c r="M120" s="66" t="s">
        <v>836</v>
      </c>
      <c r="N120" s="23">
        <f>BaseFuncionarios[[#This Row],[Salário Total]]</f>
        <v>1770.11</v>
      </c>
      <c r="O120" s="29">
        <f ca="1">IF(BaseFuncionarios[[#This Row],[Data de Demissao]]="",
INT(YEARFRAC(BaseFuncionarios[[#This Row],[Data de Contratacao]],TODAY())),
INT(YEARFRAC(BaseFuncionarios[[#This Row],[Data de Demissao]],TODAY())))</f>
        <v>0</v>
      </c>
      <c r="P12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2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2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2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21" spans="1:24" x14ac:dyDescent="0.3">
      <c r="A121">
        <v>120</v>
      </c>
      <c r="B121" s="43" t="s">
        <v>212</v>
      </c>
      <c r="C121" s="51" t="s">
        <v>67</v>
      </c>
      <c r="D121" s="54" t="s">
        <v>476</v>
      </c>
      <c r="E121" s="29">
        <f ca="1">INT(YEARFRAC(BaseFuncionarios[[#This Row],[Data de Nascimento]],TODAY()))</f>
        <v>43</v>
      </c>
      <c r="F121" s="54" t="s">
        <v>702</v>
      </c>
      <c r="G121" s="27"/>
      <c r="H121" s="55">
        <v>1770.11</v>
      </c>
      <c r="I121" s="2"/>
      <c r="J121" s="2"/>
      <c r="K121" s="3">
        <f>SUM(BaseFuncionarios[[#This Row],[Salario Base]:[VR]])</f>
        <v>1770.11</v>
      </c>
      <c r="L121" s="59" t="s">
        <v>776</v>
      </c>
      <c r="M121" s="67" t="s">
        <v>836</v>
      </c>
      <c r="N121" s="23">
        <f>BaseFuncionarios[[#This Row],[Salário Total]]</f>
        <v>1770.11</v>
      </c>
      <c r="O121" s="29">
        <f ca="1">IF(BaseFuncionarios[[#This Row],[Data de Demissao]]="",
INT(YEARFRAC(BaseFuncionarios[[#This Row],[Data de Contratacao]],TODAY())),
INT(YEARFRAC(BaseFuncionarios[[#This Row],[Data de Demissao]],TODAY())))</f>
        <v>3</v>
      </c>
      <c r="P12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12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2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2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122" spans="1:24" x14ac:dyDescent="0.3">
      <c r="A122">
        <v>121</v>
      </c>
      <c r="B122" s="43" t="s">
        <v>213</v>
      </c>
      <c r="C122" s="51" t="s">
        <v>67</v>
      </c>
      <c r="D122" s="54" t="s">
        <v>477</v>
      </c>
      <c r="E122" s="29">
        <f ca="1">INT(YEARFRAC(BaseFuncionarios[[#This Row],[Data de Nascimento]],TODAY()))</f>
        <v>22</v>
      </c>
      <c r="F122" s="54" t="s">
        <v>703</v>
      </c>
      <c r="G122" s="27"/>
      <c r="H122" s="55">
        <v>1750</v>
      </c>
      <c r="I122" s="2"/>
      <c r="J122" s="2"/>
      <c r="K122" s="3">
        <f>SUM(BaseFuncionarios[[#This Row],[Salario Base]:[VR]])</f>
        <v>1750</v>
      </c>
      <c r="L122" s="59" t="s">
        <v>776</v>
      </c>
      <c r="M122" s="66" t="s">
        <v>830</v>
      </c>
      <c r="N122" s="23">
        <f>BaseFuncionarios[[#This Row],[Salário Total]]</f>
        <v>1750</v>
      </c>
      <c r="O122" s="29">
        <f ca="1">IF(BaseFuncionarios[[#This Row],[Data de Demissao]]="",
INT(YEARFRAC(BaseFuncionarios[[#This Row],[Data de Contratacao]],TODAY())),
INT(YEARFRAC(BaseFuncionarios[[#This Row],[Data de Demissao]],TODAY())))</f>
        <v>0</v>
      </c>
      <c r="P12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2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2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2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23" spans="1:24" x14ac:dyDescent="0.3">
      <c r="A123">
        <v>122</v>
      </c>
      <c r="B123" s="43" t="s">
        <v>214</v>
      </c>
      <c r="C123" s="51" t="s">
        <v>67</v>
      </c>
      <c r="D123" s="54" t="s">
        <v>478</v>
      </c>
      <c r="E123" s="29">
        <f ca="1">INT(YEARFRAC(BaseFuncionarios[[#This Row],[Data de Nascimento]],TODAY()))</f>
        <v>54</v>
      </c>
      <c r="F123" s="54" t="s">
        <v>704</v>
      </c>
      <c r="G123" s="27"/>
      <c r="H123" s="55">
        <v>2725.62</v>
      </c>
      <c r="I123" s="2"/>
      <c r="J123" s="2"/>
      <c r="K123" s="3">
        <f>SUM(BaseFuncionarios[[#This Row],[Salario Base]:[VR]])</f>
        <v>2725.62</v>
      </c>
      <c r="L123" s="59" t="s">
        <v>786</v>
      </c>
      <c r="M123" s="67" t="s">
        <v>836</v>
      </c>
      <c r="N123" s="23">
        <f>BaseFuncionarios[[#This Row],[Salário Total]]</f>
        <v>2725.62</v>
      </c>
      <c r="O123" s="29">
        <f ca="1">IF(BaseFuncionarios[[#This Row],[Data de Demissao]]="",
INT(YEARFRAC(BaseFuncionarios[[#This Row],[Data de Contratacao]],TODAY())),
INT(YEARFRAC(BaseFuncionarios[[#This Row],[Data de Demissao]],TODAY())))</f>
        <v>5</v>
      </c>
      <c r="P12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V12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2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2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5 anos</v>
      </c>
    </row>
    <row r="124" spans="1:24" x14ac:dyDescent="0.3">
      <c r="A124">
        <v>123</v>
      </c>
      <c r="B124" s="43" t="s">
        <v>215</v>
      </c>
      <c r="C124" s="51" t="s">
        <v>67</v>
      </c>
      <c r="D124" s="54" t="s">
        <v>479</v>
      </c>
      <c r="E124" s="29">
        <f ca="1">INT(YEARFRAC(BaseFuncionarios[[#This Row],[Data de Nascimento]],TODAY()))</f>
        <v>23</v>
      </c>
      <c r="F124" s="54" t="s">
        <v>705</v>
      </c>
      <c r="G124" s="27"/>
      <c r="H124" s="55">
        <v>2628</v>
      </c>
      <c r="I124" s="2"/>
      <c r="J124" s="2"/>
      <c r="K124" s="3">
        <f>SUM(BaseFuncionarios[[#This Row],[Salario Base]:[VR]])</f>
        <v>2628</v>
      </c>
      <c r="L124" s="59" t="s">
        <v>801</v>
      </c>
      <c r="M124" s="66" t="s">
        <v>845</v>
      </c>
      <c r="N124" s="23">
        <f>BaseFuncionarios[[#This Row],[Salário Total]]</f>
        <v>2628</v>
      </c>
      <c r="O124" s="29">
        <f ca="1">IF(BaseFuncionarios[[#This Row],[Data de Demissao]]="",
INT(YEARFRAC(BaseFuncionarios[[#This Row],[Data de Contratacao]],TODAY())),
INT(YEARFRAC(BaseFuncionarios[[#This Row],[Data de Demissao]],TODAY())))</f>
        <v>1</v>
      </c>
      <c r="P12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2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2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2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25" spans="1:24" x14ac:dyDescent="0.3">
      <c r="A125">
        <v>124</v>
      </c>
      <c r="B125" s="43" t="s">
        <v>216</v>
      </c>
      <c r="C125" s="51" t="s">
        <v>67</v>
      </c>
      <c r="D125" s="54" t="s">
        <v>480</v>
      </c>
      <c r="E125" s="29">
        <f ca="1">INT(YEARFRAC(BaseFuncionarios[[#This Row],[Data de Nascimento]],TODAY()))</f>
        <v>44</v>
      </c>
      <c r="F125" s="54" t="s">
        <v>703</v>
      </c>
      <c r="G125" s="27"/>
      <c r="H125" s="55">
        <v>1750</v>
      </c>
      <c r="I125" s="2"/>
      <c r="J125" s="2"/>
      <c r="K125" s="3">
        <f>SUM(BaseFuncionarios[[#This Row],[Salario Base]:[VR]])</f>
        <v>1750</v>
      </c>
      <c r="L125" s="59" t="s">
        <v>776</v>
      </c>
      <c r="M125" s="66" t="s">
        <v>830</v>
      </c>
      <c r="N125" s="23">
        <f>BaseFuncionarios[[#This Row],[Salário Total]]</f>
        <v>1750</v>
      </c>
      <c r="O125" s="29">
        <f ca="1">IF(BaseFuncionarios[[#This Row],[Data de Demissao]]="",
INT(YEARFRAC(BaseFuncionarios[[#This Row],[Data de Contratacao]],TODAY())),
INT(YEARFRAC(BaseFuncionarios[[#This Row],[Data de Demissao]],TODAY())))</f>
        <v>0</v>
      </c>
      <c r="P12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2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2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2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26" spans="1:24" x14ac:dyDescent="0.3">
      <c r="A126">
        <v>125</v>
      </c>
      <c r="B126" s="43" t="s">
        <v>217</v>
      </c>
      <c r="C126" s="51" t="s">
        <v>67</v>
      </c>
      <c r="D126" s="54" t="s">
        <v>481</v>
      </c>
      <c r="E126" s="29">
        <f ca="1">INT(YEARFRAC(BaseFuncionarios[[#This Row],[Data de Nascimento]],TODAY()))</f>
        <v>34</v>
      </c>
      <c r="F126" s="54" t="s">
        <v>706</v>
      </c>
      <c r="G126" s="27"/>
      <c r="H126" s="55">
        <v>2482.91</v>
      </c>
      <c r="I126" s="2"/>
      <c r="J126" s="2"/>
      <c r="K126" s="3">
        <f>SUM(BaseFuncionarios[[#This Row],[Salario Base]:[VR]])</f>
        <v>2482.91</v>
      </c>
      <c r="L126" s="59" t="s">
        <v>788</v>
      </c>
      <c r="M126" s="69" t="s">
        <v>842</v>
      </c>
      <c r="N126" s="23">
        <f>BaseFuncionarios[[#This Row],[Salário Total]]</f>
        <v>2482.91</v>
      </c>
      <c r="O126" s="29">
        <f ca="1">IF(BaseFuncionarios[[#This Row],[Data de Demissao]]="",
INT(YEARFRAC(BaseFuncionarios[[#This Row],[Data de Contratacao]],TODAY())),
INT(YEARFRAC(BaseFuncionarios[[#This Row],[Data de Demissao]],TODAY())))</f>
        <v>0</v>
      </c>
      <c r="P12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2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2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2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27" spans="1:24" x14ac:dyDescent="0.3">
      <c r="A127">
        <v>126</v>
      </c>
      <c r="B127" s="43" t="s">
        <v>218</v>
      </c>
      <c r="C127" s="51" t="s">
        <v>66</v>
      </c>
      <c r="D127" s="54" t="s">
        <v>482</v>
      </c>
      <c r="E127" s="29">
        <f ca="1">INT(YEARFRAC(BaseFuncionarios[[#This Row],[Data de Nascimento]],TODAY()))</f>
        <v>53</v>
      </c>
      <c r="F127" s="54" t="s">
        <v>707</v>
      </c>
      <c r="G127" s="27"/>
      <c r="H127" s="55">
        <v>2482.91</v>
      </c>
      <c r="I127" s="2"/>
      <c r="J127" s="2"/>
      <c r="K127" s="3">
        <f>SUM(BaseFuncionarios[[#This Row],[Salario Base]:[VR]])</f>
        <v>2482.91</v>
      </c>
      <c r="L127" s="59" t="s">
        <v>784</v>
      </c>
      <c r="M127" s="67" t="s">
        <v>836</v>
      </c>
      <c r="N127" s="23">
        <f>BaseFuncionarios[[#This Row],[Salário Total]]</f>
        <v>2482.91</v>
      </c>
      <c r="O127" s="29">
        <f ca="1">IF(BaseFuncionarios[[#This Row],[Data de Demissao]]="",
INT(YEARFRAC(BaseFuncionarios[[#This Row],[Data de Contratacao]],TODAY())),
INT(YEARFRAC(BaseFuncionarios[[#This Row],[Data de Demissao]],TODAY())))</f>
        <v>1</v>
      </c>
      <c r="P12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2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2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2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28" spans="1:24" x14ac:dyDescent="0.3">
      <c r="A128">
        <v>127</v>
      </c>
      <c r="B128" s="43" t="s">
        <v>219</v>
      </c>
      <c r="C128" s="51" t="s">
        <v>66</v>
      </c>
      <c r="D128" s="54" t="s">
        <v>483</v>
      </c>
      <c r="E128" s="29">
        <f ca="1">INT(YEARFRAC(BaseFuncionarios[[#This Row],[Data de Nascimento]],TODAY()))</f>
        <v>25</v>
      </c>
      <c r="F128" s="54" t="s">
        <v>708</v>
      </c>
      <c r="G128" s="27"/>
      <c r="H128" s="55">
        <v>2204.69</v>
      </c>
      <c r="I128" s="2"/>
      <c r="J128" s="2"/>
      <c r="K128" s="3">
        <f>SUM(BaseFuncionarios[[#This Row],[Salario Base]:[VR]])</f>
        <v>2204.69</v>
      </c>
      <c r="L128" s="59" t="s">
        <v>775</v>
      </c>
      <c r="M128" s="68" t="s">
        <v>837</v>
      </c>
      <c r="N128" s="23">
        <f>BaseFuncionarios[[#This Row],[Salário Total]]</f>
        <v>2204.69</v>
      </c>
      <c r="O128" s="29">
        <f ca="1">IF(BaseFuncionarios[[#This Row],[Data de Demissao]]="",
INT(YEARFRAC(BaseFuncionarios[[#This Row],[Data de Contratacao]],TODAY())),
INT(YEARFRAC(BaseFuncionarios[[#This Row],[Data de Demissao]],TODAY())))</f>
        <v>0</v>
      </c>
      <c r="P12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2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2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2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29" spans="1:24" x14ac:dyDescent="0.3">
      <c r="A129">
        <v>128</v>
      </c>
      <c r="B129" s="42" t="s">
        <v>220</v>
      </c>
      <c r="C129" s="51" t="s">
        <v>67</v>
      </c>
      <c r="D129" s="54" t="s">
        <v>484</v>
      </c>
      <c r="E129" s="29">
        <f ca="1">INT(YEARFRAC(BaseFuncionarios[[#This Row],[Data de Nascimento]],TODAY()))</f>
        <v>36</v>
      </c>
      <c r="F129" s="54" t="s">
        <v>635</v>
      </c>
      <c r="G129" s="27"/>
      <c r="H129" s="55">
        <v>1770.11</v>
      </c>
      <c r="I129" s="2"/>
      <c r="J129" s="2"/>
      <c r="K129" s="3">
        <f>SUM(BaseFuncionarios[[#This Row],[Salario Base]:[VR]])</f>
        <v>1770.11</v>
      </c>
      <c r="L129" s="59" t="s">
        <v>777</v>
      </c>
      <c r="M129" s="68" t="s">
        <v>837</v>
      </c>
      <c r="N129" s="23">
        <f>BaseFuncionarios[[#This Row],[Salário Total]]</f>
        <v>1770.11</v>
      </c>
      <c r="O129" s="29">
        <f ca="1">IF(BaseFuncionarios[[#This Row],[Data de Demissao]]="",
INT(YEARFRAC(BaseFuncionarios[[#This Row],[Data de Contratacao]],TODAY())),
INT(YEARFRAC(BaseFuncionarios[[#This Row],[Data de Demissao]],TODAY())))</f>
        <v>0</v>
      </c>
      <c r="P12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2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2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2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30" spans="1:24" x14ac:dyDescent="0.3">
      <c r="A130">
        <v>129</v>
      </c>
      <c r="B130" s="43" t="s">
        <v>221</v>
      </c>
      <c r="C130" s="51" t="s">
        <v>67</v>
      </c>
      <c r="D130" s="54" t="s">
        <v>485</v>
      </c>
      <c r="E130" s="29">
        <f ca="1">INT(YEARFRAC(BaseFuncionarios[[#This Row],[Data de Nascimento]],TODAY()))</f>
        <v>51</v>
      </c>
      <c r="F130" s="54" t="s">
        <v>709</v>
      </c>
      <c r="G130" s="27"/>
      <c r="H130" s="55">
        <v>2725.62</v>
      </c>
      <c r="I130" s="2"/>
      <c r="J130" s="2"/>
      <c r="K130" s="3">
        <f>SUM(BaseFuncionarios[[#This Row],[Salario Base]:[VR]])</f>
        <v>2725.62</v>
      </c>
      <c r="L130" s="59" t="s">
        <v>786</v>
      </c>
      <c r="M130" s="67" t="s">
        <v>836</v>
      </c>
      <c r="N130" s="23">
        <f>BaseFuncionarios[[#This Row],[Salário Total]]</f>
        <v>2725.62</v>
      </c>
      <c r="O130" s="29">
        <f ca="1">IF(BaseFuncionarios[[#This Row],[Data de Demissao]]="",
INT(YEARFRAC(BaseFuncionarios[[#This Row],[Data de Contratacao]],TODAY())),
INT(YEARFRAC(BaseFuncionarios[[#This Row],[Data de Demissao]],TODAY())))</f>
        <v>1</v>
      </c>
      <c r="P13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3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3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3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31" spans="1:24" x14ac:dyDescent="0.3">
      <c r="A131">
        <v>130</v>
      </c>
      <c r="B131" s="42" t="s">
        <v>222</v>
      </c>
      <c r="C131" s="51" t="s">
        <v>67</v>
      </c>
      <c r="D131" s="54" t="s">
        <v>486</v>
      </c>
      <c r="E131" s="29">
        <f ca="1">INT(YEARFRAC(BaseFuncionarios[[#This Row],[Data de Nascimento]],TODAY()))</f>
        <v>43</v>
      </c>
      <c r="F131" s="54" t="s">
        <v>710</v>
      </c>
      <c r="G131" s="27"/>
      <c r="H131" s="55">
        <v>2737.62</v>
      </c>
      <c r="I131" s="2"/>
      <c r="J131" s="2"/>
      <c r="K131" s="3">
        <f>SUM(BaseFuncionarios[[#This Row],[Salario Base]:[VR]])</f>
        <v>2737.62</v>
      </c>
      <c r="L131" s="59" t="s">
        <v>808</v>
      </c>
      <c r="M131" s="67" t="s">
        <v>836</v>
      </c>
      <c r="N131" s="23">
        <f>BaseFuncionarios[[#This Row],[Salário Total]]</f>
        <v>2737.62</v>
      </c>
      <c r="O131" s="29">
        <f ca="1">IF(BaseFuncionarios[[#This Row],[Data de Demissao]]="",
INT(YEARFRAC(BaseFuncionarios[[#This Row],[Data de Contratacao]],TODAY())),
INT(YEARFRAC(BaseFuncionarios[[#This Row],[Data de Demissao]],TODAY())))</f>
        <v>2</v>
      </c>
      <c r="P13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3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3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3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32" spans="1:24" x14ac:dyDescent="0.3">
      <c r="A132">
        <v>131</v>
      </c>
      <c r="B132" s="43" t="s">
        <v>223</v>
      </c>
      <c r="C132" s="51" t="s">
        <v>67</v>
      </c>
      <c r="D132" s="54" t="s">
        <v>487</v>
      </c>
      <c r="E132" s="29">
        <f ca="1">INT(YEARFRAC(BaseFuncionarios[[#This Row],[Data de Nascimento]],TODAY()))</f>
        <v>28</v>
      </c>
      <c r="F132" s="54" t="s">
        <v>711</v>
      </c>
      <c r="G132" s="27"/>
      <c r="H132" s="55">
        <v>2482.91</v>
      </c>
      <c r="I132" s="2"/>
      <c r="J132" s="2"/>
      <c r="K132" s="3">
        <f>SUM(BaseFuncionarios[[#This Row],[Salario Base]:[VR]])</f>
        <v>2482.91</v>
      </c>
      <c r="L132" s="59" t="s">
        <v>784</v>
      </c>
      <c r="M132" s="67" t="s">
        <v>836</v>
      </c>
      <c r="N132" s="23">
        <f>BaseFuncionarios[[#This Row],[Salário Total]]</f>
        <v>2482.91</v>
      </c>
      <c r="O132" s="29">
        <f ca="1">IF(BaseFuncionarios[[#This Row],[Data de Demissao]]="",
INT(YEARFRAC(BaseFuncionarios[[#This Row],[Data de Contratacao]],TODAY())),
INT(YEARFRAC(BaseFuncionarios[[#This Row],[Data de Demissao]],TODAY())))</f>
        <v>3</v>
      </c>
      <c r="P13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13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3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3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133" spans="1:24" x14ac:dyDescent="0.3">
      <c r="A133">
        <v>132</v>
      </c>
      <c r="B133" s="42" t="s">
        <v>224</v>
      </c>
      <c r="C133" s="51" t="s">
        <v>66</v>
      </c>
      <c r="D133" s="54" t="s">
        <v>488</v>
      </c>
      <c r="E133" s="29">
        <f ca="1">INT(YEARFRAC(BaseFuncionarios[[#This Row],[Data de Nascimento]],TODAY()))</f>
        <v>19</v>
      </c>
      <c r="F133" s="54" t="s">
        <v>712</v>
      </c>
      <c r="G133" s="27"/>
      <c r="H133" s="55">
        <v>1800</v>
      </c>
      <c r="I133" s="2"/>
      <c r="J133" s="2"/>
      <c r="K133" s="3">
        <f>SUM(BaseFuncionarios[[#This Row],[Salario Base]:[VR]])</f>
        <v>1800</v>
      </c>
      <c r="L133" s="59" t="s">
        <v>775</v>
      </c>
      <c r="M133" s="69" t="s">
        <v>830</v>
      </c>
      <c r="N133" s="23">
        <f>BaseFuncionarios[[#This Row],[Salário Total]]</f>
        <v>1800</v>
      </c>
      <c r="O133" s="29">
        <f ca="1">IF(BaseFuncionarios[[#This Row],[Data de Demissao]]="",
INT(YEARFRAC(BaseFuncionarios[[#This Row],[Data de Contratacao]],TODAY())),
INT(YEARFRAC(BaseFuncionarios[[#This Row],[Data de Demissao]],TODAY())))</f>
        <v>2</v>
      </c>
      <c r="P13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3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3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3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34" spans="1:24" x14ac:dyDescent="0.3">
      <c r="A134">
        <v>133</v>
      </c>
      <c r="B134" s="42" t="s">
        <v>225</v>
      </c>
      <c r="C134" s="51" t="s">
        <v>66</v>
      </c>
      <c r="D134" s="54" t="s">
        <v>489</v>
      </c>
      <c r="E134" s="29">
        <f ca="1">INT(YEARFRAC(BaseFuncionarios[[#This Row],[Data de Nascimento]],TODAY()))</f>
        <v>36</v>
      </c>
      <c r="F134" s="54" t="s">
        <v>701</v>
      </c>
      <c r="G134" s="27"/>
      <c r="H134" s="55">
        <v>1770.11</v>
      </c>
      <c r="I134" s="2"/>
      <c r="J134" s="2"/>
      <c r="K134" s="3">
        <f>SUM(BaseFuncionarios[[#This Row],[Salario Base]:[VR]])</f>
        <v>1770.11</v>
      </c>
      <c r="L134" s="59" t="s">
        <v>777</v>
      </c>
      <c r="M134" s="51" t="s">
        <v>831</v>
      </c>
      <c r="N134" s="23">
        <f>BaseFuncionarios[[#This Row],[Salário Total]]</f>
        <v>1770.11</v>
      </c>
      <c r="O134" s="29">
        <f ca="1">IF(BaseFuncionarios[[#This Row],[Data de Demissao]]="",
INT(YEARFRAC(BaseFuncionarios[[#This Row],[Data de Contratacao]],TODAY())),
INT(YEARFRAC(BaseFuncionarios[[#This Row],[Data de Demissao]],TODAY())))</f>
        <v>0</v>
      </c>
      <c r="P13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3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3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3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35" spans="1:24" x14ac:dyDescent="0.3">
      <c r="A135">
        <v>134</v>
      </c>
      <c r="B135" s="43" t="s">
        <v>226</v>
      </c>
      <c r="C135" s="51" t="s">
        <v>66</v>
      </c>
      <c r="D135" s="54" t="s">
        <v>490</v>
      </c>
      <c r="E135" s="29">
        <f ca="1">INT(YEARFRAC(BaseFuncionarios[[#This Row],[Data de Nascimento]],TODAY()))</f>
        <v>29</v>
      </c>
      <c r="F135" s="54" t="s">
        <v>713</v>
      </c>
      <c r="G135" s="27"/>
      <c r="H135" s="55">
        <v>2416.34</v>
      </c>
      <c r="I135" s="2"/>
      <c r="J135" s="2"/>
      <c r="K135" s="3">
        <f>SUM(BaseFuncionarios[[#This Row],[Salario Base]:[VR]])</f>
        <v>2416.34</v>
      </c>
      <c r="L135" s="59" t="s">
        <v>794</v>
      </c>
      <c r="M135" s="66" t="s">
        <v>835</v>
      </c>
      <c r="N135" s="23">
        <f>BaseFuncionarios[[#This Row],[Salário Total]]</f>
        <v>2416.34</v>
      </c>
      <c r="O135" s="29">
        <f ca="1">IF(BaseFuncionarios[[#This Row],[Data de Demissao]]="",
INT(YEARFRAC(BaseFuncionarios[[#This Row],[Data de Contratacao]],TODAY())),
INT(YEARFRAC(BaseFuncionarios[[#This Row],[Data de Demissao]],TODAY())))</f>
        <v>1</v>
      </c>
      <c r="P13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3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3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3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36" spans="1:24" x14ac:dyDescent="0.3">
      <c r="A136">
        <v>135</v>
      </c>
      <c r="B136" s="43" t="s">
        <v>227</v>
      </c>
      <c r="C136" s="51" t="s">
        <v>67</v>
      </c>
      <c r="D136" s="54" t="s">
        <v>491</v>
      </c>
      <c r="E136" s="29">
        <f ca="1">INT(YEARFRAC(BaseFuncionarios[[#This Row],[Data de Nascimento]],TODAY()))</f>
        <v>29</v>
      </c>
      <c r="F136" s="54" t="s">
        <v>714</v>
      </c>
      <c r="G136" s="27"/>
      <c r="H136" s="55">
        <v>2204.69</v>
      </c>
      <c r="I136" s="2"/>
      <c r="J136" s="2"/>
      <c r="K136" s="3">
        <f>SUM(BaseFuncionarios[[#This Row],[Salario Base]:[VR]])</f>
        <v>2204.69</v>
      </c>
      <c r="L136" s="59" t="s">
        <v>775</v>
      </c>
      <c r="M136" s="69" t="s">
        <v>840</v>
      </c>
      <c r="N136" s="23">
        <f>BaseFuncionarios[[#This Row],[Salário Total]]</f>
        <v>2204.69</v>
      </c>
      <c r="O136" s="29">
        <f ca="1">IF(BaseFuncionarios[[#This Row],[Data de Demissao]]="",
INT(YEARFRAC(BaseFuncionarios[[#This Row],[Data de Contratacao]],TODAY())),
INT(YEARFRAC(BaseFuncionarios[[#This Row],[Data de Demissao]],TODAY())))</f>
        <v>0</v>
      </c>
      <c r="P13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3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3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3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37" spans="1:24" x14ac:dyDescent="0.3">
      <c r="A137">
        <v>136</v>
      </c>
      <c r="B137" s="42" t="s">
        <v>228</v>
      </c>
      <c r="C137" s="51" t="s">
        <v>66</v>
      </c>
      <c r="D137" s="54" t="s">
        <v>492</v>
      </c>
      <c r="E137" s="29">
        <f ca="1">INT(YEARFRAC(BaseFuncionarios[[#This Row],[Data de Nascimento]],TODAY()))</f>
        <v>23</v>
      </c>
      <c r="F137" s="54" t="s">
        <v>638</v>
      </c>
      <c r="G137" s="27"/>
      <c r="H137" s="55">
        <v>1770.11</v>
      </c>
      <c r="I137" s="2"/>
      <c r="J137" s="2"/>
      <c r="K137" s="3">
        <f>SUM(BaseFuncionarios[[#This Row],[Salario Base]:[VR]])</f>
        <v>1770.11</v>
      </c>
      <c r="L137" s="59" t="s">
        <v>776</v>
      </c>
      <c r="M137" s="69" t="s">
        <v>851</v>
      </c>
      <c r="N137" s="23">
        <f>BaseFuncionarios[[#This Row],[Salário Total]]</f>
        <v>1770.11</v>
      </c>
      <c r="O137" s="29">
        <f ca="1">IF(BaseFuncionarios[[#This Row],[Data de Demissao]]="",
INT(YEARFRAC(BaseFuncionarios[[#This Row],[Data de Contratacao]],TODAY())),
INT(YEARFRAC(BaseFuncionarios[[#This Row],[Data de Demissao]],TODAY())))</f>
        <v>0</v>
      </c>
      <c r="P13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3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3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3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38" spans="1:24" x14ac:dyDescent="0.3">
      <c r="A138">
        <v>137</v>
      </c>
      <c r="B138" s="42" t="s">
        <v>229</v>
      </c>
      <c r="C138" s="51" t="s">
        <v>67</v>
      </c>
      <c r="D138" s="54" t="s">
        <v>493</v>
      </c>
      <c r="E138" s="29">
        <f ca="1">INT(YEARFRAC(BaseFuncionarios[[#This Row],[Data de Nascimento]],TODAY()))</f>
        <v>45</v>
      </c>
      <c r="F138" s="54" t="s">
        <v>715</v>
      </c>
      <c r="G138" s="27"/>
      <c r="H138" s="55">
        <v>4310.8999999999996</v>
      </c>
      <c r="I138" s="2"/>
      <c r="J138" s="2"/>
      <c r="K138" s="3">
        <f>SUM(BaseFuncionarios[[#This Row],[Salario Base]:[VR]])</f>
        <v>4310.8999999999996</v>
      </c>
      <c r="L138" s="59" t="s">
        <v>809</v>
      </c>
      <c r="M138" s="69" t="s">
        <v>836</v>
      </c>
      <c r="N138" s="23">
        <f>BaseFuncionarios[[#This Row],[Salário Total]]</f>
        <v>4310.8999999999996</v>
      </c>
      <c r="O138" s="29">
        <f ca="1">IF(BaseFuncionarios[[#This Row],[Data de Demissao]]="",
INT(YEARFRAC(BaseFuncionarios[[#This Row],[Data de Contratacao]],TODAY())),
INT(YEARFRAC(BaseFuncionarios[[#This Row],[Data de Demissao]],TODAY())))</f>
        <v>16</v>
      </c>
      <c r="P13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V13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3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3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16 anos</v>
      </c>
    </row>
    <row r="139" spans="1:24" x14ac:dyDescent="0.3">
      <c r="A139">
        <v>138</v>
      </c>
      <c r="B139" s="42" t="s">
        <v>230</v>
      </c>
      <c r="C139" s="51" t="s">
        <v>66</v>
      </c>
      <c r="D139" s="54" t="s">
        <v>494</v>
      </c>
      <c r="E139" s="29">
        <f ca="1">INT(YEARFRAC(BaseFuncionarios[[#This Row],[Data de Nascimento]],TODAY()))</f>
        <v>23</v>
      </c>
      <c r="F139" s="54" t="s">
        <v>638</v>
      </c>
      <c r="G139" s="27"/>
      <c r="H139" s="55">
        <v>1800</v>
      </c>
      <c r="I139" s="2"/>
      <c r="J139" s="2"/>
      <c r="K139" s="3">
        <f>SUM(BaseFuncionarios[[#This Row],[Salario Base]:[VR]])</f>
        <v>1800</v>
      </c>
      <c r="L139" s="59" t="s">
        <v>778</v>
      </c>
      <c r="M139" s="68" t="s">
        <v>837</v>
      </c>
      <c r="N139" s="23">
        <f>BaseFuncionarios[[#This Row],[Salário Total]]</f>
        <v>1800</v>
      </c>
      <c r="O139" s="29">
        <f ca="1">IF(BaseFuncionarios[[#This Row],[Data de Demissao]]="",
INT(YEARFRAC(BaseFuncionarios[[#This Row],[Data de Contratacao]],TODAY())),
INT(YEARFRAC(BaseFuncionarios[[#This Row],[Data de Demissao]],TODAY())))</f>
        <v>0</v>
      </c>
      <c r="P13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3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3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3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40" spans="1:24" x14ac:dyDescent="0.3">
      <c r="A140">
        <v>139</v>
      </c>
      <c r="B140" s="42" t="s">
        <v>231</v>
      </c>
      <c r="C140" s="51" t="s">
        <v>66</v>
      </c>
      <c r="D140" s="54" t="s">
        <v>495</v>
      </c>
      <c r="E140" s="29">
        <f ca="1">INT(YEARFRAC(BaseFuncionarios[[#This Row],[Data de Nascimento]],TODAY()))</f>
        <v>22</v>
      </c>
      <c r="F140" s="54" t="s">
        <v>623</v>
      </c>
      <c r="G140" s="27"/>
      <c r="H140" s="55">
        <v>1800</v>
      </c>
      <c r="I140" s="2"/>
      <c r="J140" s="2"/>
      <c r="K140" s="3">
        <f>SUM(BaseFuncionarios[[#This Row],[Salario Base]:[VR]])</f>
        <v>1800</v>
      </c>
      <c r="L140" s="59" t="s">
        <v>778</v>
      </c>
      <c r="M140" s="68" t="s">
        <v>852</v>
      </c>
      <c r="N140" s="23">
        <f>BaseFuncionarios[[#This Row],[Salário Total]]</f>
        <v>1800</v>
      </c>
      <c r="O140" s="29">
        <f ca="1">IF(BaseFuncionarios[[#This Row],[Data de Demissao]]="",
INT(YEARFRAC(BaseFuncionarios[[#This Row],[Data de Contratacao]],TODAY())),
INT(YEARFRAC(BaseFuncionarios[[#This Row],[Data de Demissao]],TODAY())))</f>
        <v>0</v>
      </c>
      <c r="P14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4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4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4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41" spans="1:24" x14ac:dyDescent="0.3">
      <c r="A141">
        <v>140</v>
      </c>
      <c r="B141" s="42" t="s">
        <v>232</v>
      </c>
      <c r="C141" s="51" t="s">
        <v>66</v>
      </c>
      <c r="D141" s="54" t="s">
        <v>496</v>
      </c>
      <c r="E141" s="29">
        <f ca="1">INT(YEARFRAC(BaseFuncionarios[[#This Row],[Data de Nascimento]],TODAY()))</f>
        <v>22</v>
      </c>
      <c r="F141" s="54" t="s">
        <v>714</v>
      </c>
      <c r="G141" s="27"/>
      <c r="H141" s="55">
        <v>2204.69</v>
      </c>
      <c r="I141" s="2"/>
      <c r="J141" s="2"/>
      <c r="K141" s="3">
        <f>SUM(BaseFuncionarios[[#This Row],[Salario Base]:[VR]])</f>
        <v>2204.69</v>
      </c>
      <c r="L141" s="59" t="s">
        <v>775</v>
      </c>
      <c r="M141" s="51" t="s">
        <v>851</v>
      </c>
      <c r="N141" s="23">
        <f>BaseFuncionarios[[#This Row],[Salário Total]]</f>
        <v>2204.69</v>
      </c>
      <c r="O141" s="29">
        <f ca="1">IF(BaseFuncionarios[[#This Row],[Data de Demissao]]="",
INT(YEARFRAC(BaseFuncionarios[[#This Row],[Data de Contratacao]],TODAY())),
INT(YEARFRAC(BaseFuncionarios[[#This Row],[Data de Demissao]],TODAY())))</f>
        <v>0</v>
      </c>
      <c r="P14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4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4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4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42" spans="1:24" x14ac:dyDescent="0.3">
      <c r="A142">
        <v>141</v>
      </c>
      <c r="B142" s="43" t="s">
        <v>233</v>
      </c>
      <c r="C142" s="51" t="s">
        <v>66</v>
      </c>
      <c r="D142" s="54" t="s">
        <v>497</v>
      </c>
      <c r="E142" s="29">
        <f ca="1">INT(YEARFRAC(BaseFuncionarios[[#This Row],[Data de Nascimento]],TODAY()))</f>
        <v>27</v>
      </c>
      <c r="F142" s="54" t="s">
        <v>633</v>
      </c>
      <c r="G142" s="27"/>
      <c r="H142" s="55">
        <v>2700.22</v>
      </c>
      <c r="I142" s="2"/>
      <c r="J142" s="2"/>
      <c r="K142" s="3">
        <f>SUM(BaseFuncionarios[[#This Row],[Salario Base]:[VR]])</f>
        <v>2700.22</v>
      </c>
      <c r="L142" s="59" t="s">
        <v>782</v>
      </c>
      <c r="M142" s="51" t="s">
        <v>830</v>
      </c>
      <c r="N142" s="23">
        <f>BaseFuncionarios[[#This Row],[Salário Total]]</f>
        <v>2700.22</v>
      </c>
      <c r="O142" s="29">
        <f ca="1">IF(BaseFuncionarios[[#This Row],[Data de Demissao]]="",
INT(YEARFRAC(BaseFuncionarios[[#This Row],[Data de Contratacao]],TODAY())),
INT(YEARFRAC(BaseFuncionarios[[#This Row],[Data de Demissao]],TODAY())))</f>
        <v>0</v>
      </c>
      <c r="P14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4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4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4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43" spans="1:24" x14ac:dyDescent="0.3">
      <c r="A143">
        <v>142</v>
      </c>
      <c r="B143" s="42" t="s">
        <v>234</v>
      </c>
      <c r="C143" s="51" t="s">
        <v>66</v>
      </c>
      <c r="D143" s="54" t="s">
        <v>498</v>
      </c>
      <c r="E143" s="29">
        <f ca="1">INT(YEARFRAC(BaseFuncionarios[[#This Row],[Data de Nascimento]],TODAY()))</f>
        <v>27</v>
      </c>
      <c r="F143" s="54" t="s">
        <v>638</v>
      </c>
      <c r="G143" s="27"/>
      <c r="H143" s="55">
        <v>2482.91</v>
      </c>
      <c r="I143" s="2"/>
      <c r="J143" s="2"/>
      <c r="K143" s="3">
        <f>SUM(BaseFuncionarios[[#This Row],[Salario Base]:[VR]])</f>
        <v>2482.91</v>
      </c>
      <c r="L143" s="59" t="s">
        <v>810</v>
      </c>
      <c r="M143" s="68" t="s">
        <v>837</v>
      </c>
      <c r="N143" s="23">
        <f>BaseFuncionarios[[#This Row],[Salário Total]]</f>
        <v>2482.91</v>
      </c>
      <c r="O143" s="29">
        <f ca="1">IF(BaseFuncionarios[[#This Row],[Data de Demissao]]="",
INT(YEARFRAC(BaseFuncionarios[[#This Row],[Data de Contratacao]],TODAY())),
INT(YEARFRAC(BaseFuncionarios[[#This Row],[Data de Demissao]],TODAY())))</f>
        <v>0</v>
      </c>
      <c r="P14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4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4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4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44" spans="1:24" x14ac:dyDescent="0.3">
      <c r="A144">
        <v>143</v>
      </c>
      <c r="B144" s="43" t="s">
        <v>235</v>
      </c>
      <c r="C144" s="51" t="s">
        <v>66</v>
      </c>
      <c r="D144" s="54" t="s">
        <v>499</v>
      </c>
      <c r="E144" s="29">
        <f ca="1">INT(YEARFRAC(BaseFuncionarios[[#This Row],[Data de Nascimento]],TODAY()))</f>
        <v>26</v>
      </c>
      <c r="F144" s="54" t="s">
        <v>716</v>
      </c>
      <c r="G144" s="27"/>
      <c r="H144" s="55">
        <v>2023.45</v>
      </c>
      <c r="I144" s="2"/>
      <c r="J144" s="2"/>
      <c r="K144" s="3">
        <f>SUM(BaseFuncionarios[[#This Row],[Salario Base]:[VR]])</f>
        <v>2023.45</v>
      </c>
      <c r="L144" s="59" t="s">
        <v>811</v>
      </c>
      <c r="M144" s="68" t="s">
        <v>836</v>
      </c>
      <c r="N144" s="23">
        <f>BaseFuncionarios[[#This Row],[Salário Total]]</f>
        <v>2023.45</v>
      </c>
      <c r="O144" s="29">
        <f ca="1">IF(BaseFuncionarios[[#This Row],[Data de Demissao]]="",
INT(YEARFRAC(BaseFuncionarios[[#This Row],[Data de Contratacao]],TODAY())),
INT(YEARFRAC(BaseFuncionarios[[#This Row],[Data de Demissao]],TODAY())))</f>
        <v>2</v>
      </c>
      <c r="P14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4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4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4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45" spans="1:24" x14ac:dyDescent="0.3">
      <c r="A145">
        <v>144</v>
      </c>
      <c r="B145" s="43" t="s">
        <v>236</v>
      </c>
      <c r="C145" s="51" t="s">
        <v>66</v>
      </c>
      <c r="D145" s="54" t="s">
        <v>500</v>
      </c>
      <c r="E145" s="29">
        <f ca="1">INT(YEARFRAC(BaseFuncionarios[[#This Row],[Data de Nascimento]],TODAY()))</f>
        <v>31</v>
      </c>
      <c r="F145" s="54" t="s">
        <v>717</v>
      </c>
      <c r="G145" s="27"/>
      <c r="H145" s="55">
        <v>4273.83</v>
      </c>
      <c r="I145" s="2"/>
      <c r="J145" s="2"/>
      <c r="K145" s="3">
        <f>SUM(BaseFuncionarios[[#This Row],[Salario Base]:[VR]])</f>
        <v>4273.83</v>
      </c>
      <c r="L145" s="59" t="s">
        <v>812</v>
      </c>
      <c r="M145" s="68" t="s">
        <v>853</v>
      </c>
      <c r="N145" s="23">
        <f>BaseFuncionarios[[#This Row],[Salário Total]]</f>
        <v>4273.83</v>
      </c>
      <c r="O145" s="29">
        <f ca="1">IF(BaseFuncionarios[[#This Row],[Data de Demissao]]="",
INT(YEARFRAC(BaseFuncionarios[[#This Row],[Data de Contratacao]],TODAY())),
INT(YEARFRAC(BaseFuncionarios[[#This Row],[Data de Demissao]],TODAY())))</f>
        <v>10</v>
      </c>
      <c r="P14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V14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4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4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10 anos</v>
      </c>
    </row>
    <row r="146" spans="1:24" x14ac:dyDescent="0.3">
      <c r="A146">
        <v>145</v>
      </c>
      <c r="B146" s="42" t="s">
        <v>237</v>
      </c>
      <c r="C146" s="51" t="s">
        <v>67</v>
      </c>
      <c r="D146" s="54" t="s">
        <v>501</v>
      </c>
      <c r="E146" s="29">
        <f ca="1">INT(YEARFRAC(BaseFuncionarios[[#This Row],[Data de Nascimento]],TODAY()))</f>
        <v>48</v>
      </c>
      <c r="F146" s="54" t="s">
        <v>666</v>
      </c>
      <c r="G146" s="27"/>
      <c r="H146" s="55">
        <v>2482.91</v>
      </c>
      <c r="I146" s="2"/>
      <c r="J146" s="2"/>
      <c r="K146" s="3">
        <f>SUM(BaseFuncionarios[[#This Row],[Salario Base]:[VR]])</f>
        <v>2482.91</v>
      </c>
      <c r="L146" s="59" t="s">
        <v>784</v>
      </c>
      <c r="M146" s="67" t="s">
        <v>836</v>
      </c>
      <c r="N146" s="23">
        <f>BaseFuncionarios[[#This Row],[Salário Total]]</f>
        <v>2482.91</v>
      </c>
      <c r="O146" s="29">
        <f ca="1">IF(BaseFuncionarios[[#This Row],[Data de Demissao]]="",
INT(YEARFRAC(BaseFuncionarios[[#This Row],[Data de Contratacao]],TODAY())),
INT(YEARFRAC(BaseFuncionarios[[#This Row],[Data de Demissao]],TODAY())))</f>
        <v>0</v>
      </c>
      <c r="P14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4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4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4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47" spans="1:24" x14ac:dyDescent="0.3">
      <c r="A147">
        <v>146</v>
      </c>
      <c r="B147" s="45" t="s">
        <v>238</v>
      </c>
      <c r="C147" s="51" t="s">
        <v>66</v>
      </c>
      <c r="D147" s="54" t="s">
        <v>502</v>
      </c>
      <c r="E147" s="29">
        <f ca="1">INT(YEARFRAC(BaseFuncionarios[[#This Row],[Data de Nascimento]],TODAY()))</f>
        <v>31</v>
      </c>
      <c r="F147" s="54" t="s">
        <v>701</v>
      </c>
      <c r="G147" s="27"/>
      <c r="H147" s="55">
        <v>1770.11</v>
      </c>
      <c r="I147" s="2"/>
      <c r="J147" s="2"/>
      <c r="K147" s="3">
        <f>SUM(BaseFuncionarios[[#This Row],[Salario Base]:[VR]])</f>
        <v>1770.11</v>
      </c>
      <c r="L147" s="59" t="s">
        <v>810</v>
      </c>
      <c r="M147" s="66" t="s">
        <v>835</v>
      </c>
      <c r="N147" s="23">
        <f>BaseFuncionarios[[#This Row],[Salário Total]]</f>
        <v>1770.11</v>
      </c>
      <c r="O147" s="29">
        <f ca="1">IF(BaseFuncionarios[[#This Row],[Data de Demissao]]="",
INT(YEARFRAC(BaseFuncionarios[[#This Row],[Data de Contratacao]],TODAY())),
INT(YEARFRAC(BaseFuncionarios[[#This Row],[Data de Demissao]],TODAY())))</f>
        <v>0</v>
      </c>
      <c r="P14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4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4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4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48" spans="1:24" x14ac:dyDescent="0.3">
      <c r="A148">
        <v>147</v>
      </c>
      <c r="B148" s="43" t="s">
        <v>239</v>
      </c>
      <c r="C148" s="51" t="s">
        <v>66</v>
      </c>
      <c r="D148" s="54" t="s">
        <v>503</v>
      </c>
      <c r="E148" s="29">
        <f ca="1">INT(YEARFRAC(BaseFuncionarios[[#This Row],[Data de Nascimento]],TODAY()))</f>
        <v>32</v>
      </c>
      <c r="F148" s="54" t="s">
        <v>718</v>
      </c>
      <c r="G148" s="27"/>
      <c r="H148" s="55">
        <v>1770.11</v>
      </c>
      <c r="I148" s="2"/>
      <c r="J148" s="2"/>
      <c r="K148" s="3">
        <f>SUM(BaseFuncionarios[[#This Row],[Salario Base]:[VR]])</f>
        <v>1770.11</v>
      </c>
      <c r="L148" s="59" t="s">
        <v>776</v>
      </c>
      <c r="M148" s="68" t="s">
        <v>837</v>
      </c>
      <c r="N148" s="23">
        <f>BaseFuncionarios[[#This Row],[Salário Total]]</f>
        <v>1770.11</v>
      </c>
      <c r="O148" s="29">
        <f ca="1">IF(BaseFuncionarios[[#This Row],[Data de Demissao]]="",
INT(YEARFRAC(BaseFuncionarios[[#This Row],[Data de Contratacao]],TODAY())),
INT(YEARFRAC(BaseFuncionarios[[#This Row],[Data de Demissao]],TODAY())))</f>
        <v>0</v>
      </c>
      <c r="P14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4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4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4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49" spans="1:24" x14ac:dyDescent="0.3">
      <c r="A149">
        <v>148</v>
      </c>
      <c r="B149" s="43" t="s">
        <v>240</v>
      </c>
      <c r="C149" s="51" t="s">
        <v>67</v>
      </c>
      <c r="D149" s="54" t="s">
        <v>504</v>
      </c>
      <c r="E149" s="29">
        <f ca="1">INT(YEARFRAC(BaseFuncionarios[[#This Row],[Data de Nascimento]],TODAY()))</f>
        <v>26</v>
      </c>
      <c r="F149" s="54" t="s">
        <v>708</v>
      </c>
      <c r="G149" s="27"/>
      <c r="H149" s="55">
        <v>2204.69</v>
      </c>
      <c r="I149" s="2"/>
      <c r="J149" s="2"/>
      <c r="K149" s="3">
        <f>SUM(BaseFuncionarios[[#This Row],[Salario Base]:[VR]])</f>
        <v>2204.69</v>
      </c>
      <c r="L149" s="59" t="s">
        <v>775</v>
      </c>
      <c r="M149" s="68" t="s">
        <v>850</v>
      </c>
      <c r="N149" s="23">
        <f>BaseFuncionarios[[#This Row],[Salário Total]]</f>
        <v>2204.69</v>
      </c>
      <c r="O149" s="29">
        <f ca="1">IF(BaseFuncionarios[[#This Row],[Data de Demissao]]="",
INT(YEARFRAC(BaseFuncionarios[[#This Row],[Data de Contratacao]],TODAY())),
INT(YEARFRAC(BaseFuncionarios[[#This Row],[Data de Demissao]],TODAY())))</f>
        <v>0</v>
      </c>
      <c r="P14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4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4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4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50" spans="1:24" x14ac:dyDescent="0.3">
      <c r="A150">
        <v>149</v>
      </c>
      <c r="B150" s="43" t="s">
        <v>241</v>
      </c>
      <c r="C150" s="51" t="s">
        <v>67</v>
      </c>
      <c r="D150" s="54" t="s">
        <v>505</v>
      </c>
      <c r="E150" s="29">
        <f ca="1">INT(YEARFRAC(BaseFuncionarios[[#This Row],[Data de Nascimento]],TODAY()))</f>
        <v>24</v>
      </c>
      <c r="F150" s="54" t="s">
        <v>669</v>
      </c>
      <c r="G150" s="27"/>
      <c r="H150" s="55">
        <v>1770.11</v>
      </c>
      <c r="I150" s="2"/>
      <c r="J150" s="2"/>
      <c r="K150" s="3">
        <f>SUM(BaseFuncionarios[[#This Row],[Salario Base]:[VR]])</f>
        <v>1770.11</v>
      </c>
      <c r="L150" s="59" t="s">
        <v>776</v>
      </c>
      <c r="M150" s="67" t="s">
        <v>836</v>
      </c>
      <c r="N150" s="23">
        <f>BaseFuncionarios[[#This Row],[Salário Total]]</f>
        <v>1770.11</v>
      </c>
      <c r="O150" s="29">
        <f ca="1">IF(BaseFuncionarios[[#This Row],[Data de Demissao]]="",
INT(YEARFRAC(BaseFuncionarios[[#This Row],[Data de Contratacao]],TODAY())),
INT(YEARFRAC(BaseFuncionarios[[#This Row],[Data de Demissao]],TODAY())))</f>
        <v>1</v>
      </c>
      <c r="P15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5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5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5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51" spans="1:24" x14ac:dyDescent="0.3">
      <c r="A151">
        <v>150</v>
      </c>
      <c r="B151" s="43" t="s">
        <v>242</v>
      </c>
      <c r="C151" s="51" t="s">
        <v>67</v>
      </c>
      <c r="D151" s="54" t="s">
        <v>506</v>
      </c>
      <c r="E151" s="29">
        <f ca="1">INT(YEARFRAC(BaseFuncionarios[[#This Row],[Data de Nascimento]],TODAY()))</f>
        <v>29</v>
      </c>
      <c r="F151" s="54" t="s">
        <v>633</v>
      </c>
      <c r="G151" s="27"/>
      <c r="H151" s="55">
        <v>2700.22</v>
      </c>
      <c r="I151" s="2"/>
      <c r="J151" s="2"/>
      <c r="K151" s="3">
        <f>SUM(BaseFuncionarios[[#This Row],[Salario Base]:[VR]])</f>
        <v>2700.22</v>
      </c>
      <c r="L151" s="59" t="s">
        <v>782</v>
      </c>
      <c r="M151" s="66" t="s">
        <v>830</v>
      </c>
      <c r="N151" s="23">
        <f>BaseFuncionarios[[#This Row],[Salário Total]]</f>
        <v>2700.22</v>
      </c>
      <c r="O151" s="29">
        <f ca="1">IF(BaseFuncionarios[[#This Row],[Data de Demissao]]="",
INT(YEARFRAC(BaseFuncionarios[[#This Row],[Data de Contratacao]],TODAY())),
INT(YEARFRAC(BaseFuncionarios[[#This Row],[Data de Demissao]],TODAY())))</f>
        <v>0</v>
      </c>
      <c r="P15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5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5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5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52" spans="1:24" x14ac:dyDescent="0.3">
      <c r="A152">
        <v>151</v>
      </c>
      <c r="B152" s="43" t="s">
        <v>243</v>
      </c>
      <c r="C152" s="51" t="s">
        <v>66</v>
      </c>
      <c r="D152" s="54" t="s">
        <v>507</v>
      </c>
      <c r="E152" s="29">
        <f ca="1">INT(YEARFRAC(BaseFuncionarios[[#This Row],[Data de Nascimento]],TODAY()))</f>
        <v>43</v>
      </c>
      <c r="F152" s="54" t="s">
        <v>625</v>
      </c>
      <c r="G152" s="27"/>
      <c r="H152" s="55">
        <v>1770.11</v>
      </c>
      <c r="I152" s="2"/>
      <c r="J152" s="2"/>
      <c r="K152" s="3">
        <f>SUM(BaseFuncionarios[[#This Row],[Salario Base]:[VR]])</f>
        <v>1770.11</v>
      </c>
      <c r="L152" s="59" t="s">
        <v>777</v>
      </c>
      <c r="M152" s="66" t="s">
        <v>854</v>
      </c>
      <c r="N152" s="23">
        <f>BaseFuncionarios[[#This Row],[Salário Total]]</f>
        <v>1770.11</v>
      </c>
      <c r="O152" s="29">
        <f ca="1">IF(BaseFuncionarios[[#This Row],[Data de Demissao]]="",
INT(YEARFRAC(BaseFuncionarios[[#This Row],[Data de Contratacao]],TODAY())),
INT(YEARFRAC(BaseFuncionarios[[#This Row],[Data de Demissao]],TODAY())))</f>
        <v>0</v>
      </c>
      <c r="P15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5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5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5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53" spans="1:24" x14ac:dyDescent="0.3">
      <c r="A153">
        <v>152</v>
      </c>
      <c r="B153" s="43" t="s">
        <v>244</v>
      </c>
      <c r="C153" s="51" t="s">
        <v>66</v>
      </c>
      <c r="D153" s="54" t="s">
        <v>508</v>
      </c>
      <c r="E153" s="29">
        <f ca="1">INT(YEARFRAC(BaseFuncionarios[[#This Row],[Data de Nascimento]],TODAY()))</f>
        <v>27</v>
      </c>
      <c r="F153" s="54" t="s">
        <v>671</v>
      </c>
      <c r="G153" s="27"/>
      <c r="H153" s="55">
        <v>1770.11</v>
      </c>
      <c r="I153" s="2"/>
      <c r="J153" s="2"/>
      <c r="K153" s="3">
        <f>SUM(BaseFuncionarios[[#This Row],[Salario Base]:[VR]])</f>
        <v>1770.11</v>
      </c>
      <c r="L153" s="59" t="s">
        <v>777</v>
      </c>
      <c r="M153" s="66" t="s">
        <v>840</v>
      </c>
      <c r="N153" s="23">
        <f>BaseFuncionarios[[#This Row],[Salário Total]]</f>
        <v>1770.11</v>
      </c>
      <c r="O153" s="29">
        <f ca="1">IF(BaseFuncionarios[[#This Row],[Data de Demissao]]="",
INT(YEARFRAC(BaseFuncionarios[[#This Row],[Data de Contratacao]],TODAY())),
INT(YEARFRAC(BaseFuncionarios[[#This Row],[Data de Demissao]],TODAY())))</f>
        <v>0</v>
      </c>
      <c r="P15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5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5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5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54" spans="1:24" x14ac:dyDescent="0.3">
      <c r="A154">
        <v>153</v>
      </c>
      <c r="B154" s="42" t="s">
        <v>245</v>
      </c>
      <c r="C154" s="51" t="s">
        <v>67</v>
      </c>
      <c r="D154" s="54" t="s">
        <v>509</v>
      </c>
      <c r="E154" s="29">
        <f ca="1">INT(YEARFRAC(BaseFuncionarios[[#This Row],[Data de Nascimento]],TODAY()))</f>
        <v>45</v>
      </c>
      <c r="F154" s="54" t="s">
        <v>642</v>
      </c>
      <c r="G154" s="27"/>
      <c r="H154" s="55">
        <v>1770.11</v>
      </c>
      <c r="I154" s="2"/>
      <c r="J154" s="2"/>
      <c r="K154" s="3">
        <f>SUM(BaseFuncionarios[[#This Row],[Salario Base]:[VR]])</f>
        <v>1770.11</v>
      </c>
      <c r="L154" s="59" t="s">
        <v>776</v>
      </c>
      <c r="M154" s="69" t="s">
        <v>830</v>
      </c>
      <c r="N154" s="23">
        <f>BaseFuncionarios[[#This Row],[Salário Total]]</f>
        <v>1770.11</v>
      </c>
      <c r="O154" s="29">
        <f ca="1">IF(BaseFuncionarios[[#This Row],[Data de Demissao]]="",
INT(YEARFRAC(BaseFuncionarios[[#This Row],[Data de Contratacao]],TODAY())),
INT(YEARFRAC(BaseFuncionarios[[#This Row],[Data de Demissao]],TODAY())))</f>
        <v>1</v>
      </c>
      <c r="P15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5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5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5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55" spans="1:24" x14ac:dyDescent="0.3">
      <c r="A155">
        <v>154</v>
      </c>
      <c r="B155" s="43" t="s">
        <v>246</v>
      </c>
      <c r="C155" s="51" t="s">
        <v>67</v>
      </c>
      <c r="D155" s="54" t="s">
        <v>510</v>
      </c>
      <c r="E155" s="29">
        <f ca="1">INT(YEARFRAC(BaseFuncionarios[[#This Row],[Data de Nascimento]],TODAY()))</f>
        <v>38</v>
      </c>
      <c r="F155" s="54" t="s">
        <v>719</v>
      </c>
      <c r="G155" s="27"/>
      <c r="H155" s="55">
        <v>2700.22</v>
      </c>
      <c r="I155" s="2"/>
      <c r="J155" s="2"/>
      <c r="K155" s="3">
        <f>SUM(BaseFuncionarios[[#This Row],[Salario Base]:[VR]])</f>
        <v>2700.22</v>
      </c>
      <c r="L155" s="59" t="s">
        <v>782</v>
      </c>
      <c r="M155" s="68" t="s">
        <v>830</v>
      </c>
      <c r="N155" s="23">
        <f>BaseFuncionarios[[#This Row],[Salário Total]]</f>
        <v>2700.22</v>
      </c>
      <c r="O155" s="29">
        <f ca="1">IF(BaseFuncionarios[[#This Row],[Data de Demissao]]="",
INT(YEARFRAC(BaseFuncionarios[[#This Row],[Data de Contratacao]],TODAY())),
INT(YEARFRAC(BaseFuncionarios[[#This Row],[Data de Demissao]],TODAY())))</f>
        <v>1</v>
      </c>
      <c r="P15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5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5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5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56" spans="1:24" x14ac:dyDescent="0.3">
      <c r="A156">
        <v>155</v>
      </c>
      <c r="B156" s="43" t="s">
        <v>247</v>
      </c>
      <c r="C156" s="51" t="s">
        <v>66</v>
      </c>
      <c r="D156" s="54" t="s">
        <v>511</v>
      </c>
      <c r="E156" s="29">
        <f ca="1">INT(YEARFRAC(BaseFuncionarios[[#This Row],[Data de Nascimento]],TODAY()))</f>
        <v>45</v>
      </c>
      <c r="F156" s="54" t="s">
        <v>720</v>
      </c>
      <c r="G156" s="27"/>
      <c r="H156" s="55">
        <v>4273.83</v>
      </c>
      <c r="I156" s="2"/>
      <c r="J156" s="2"/>
      <c r="K156" s="3">
        <f>SUM(BaseFuncionarios[[#This Row],[Salario Base]:[VR]])</f>
        <v>4273.83</v>
      </c>
      <c r="L156" s="59" t="s">
        <v>813</v>
      </c>
      <c r="M156" s="66" t="s">
        <v>844</v>
      </c>
      <c r="N156" s="23">
        <f>BaseFuncionarios[[#This Row],[Salário Total]]</f>
        <v>4273.83</v>
      </c>
      <c r="O156" s="29">
        <f ca="1">IF(BaseFuncionarios[[#This Row],[Data de Demissao]]="",
INT(YEARFRAC(BaseFuncionarios[[#This Row],[Data de Contratacao]],TODAY())),
INT(YEARFRAC(BaseFuncionarios[[#This Row],[Data de Demissao]],TODAY())))</f>
        <v>2</v>
      </c>
      <c r="P15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5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5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5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57" spans="1:24" x14ac:dyDescent="0.3">
      <c r="A157">
        <v>156</v>
      </c>
      <c r="B157" s="43" t="s">
        <v>248</v>
      </c>
      <c r="C157" s="51" t="s">
        <v>66</v>
      </c>
      <c r="D157" s="54" t="s">
        <v>512</v>
      </c>
      <c r="E157" s="29">
        <f ca="1">INT(YEARFRAC(BaseFuncionarios[[#This Row],[Data de Nascimento]],TODAY()))</f>
        <v>27</v>
      </c>
      <c r="F157" s="54" t="s">
        <v>638</v>
      </c>
      <c r="G157" s="27"/>
      <c r="H157" s="55">
        <v>1770.11</v>
      </c>
      <c r="I157" s="2"/>
      <c r="J157" s="2"/>
      <c r="K157" s="3">
        <f>SUM(BaseFuncionarios[[#This Row],[Salario Base]:[VR]])</f>
        <v>1770.11</v>
      </c>
      <c r="L157" s="59" t="s">
        <v>777</v>
      </c>
      <c r="M157" s="69" t="s">
        <v>854</v>
      </c>
      <c r="N157" s="23">
        <f>BaseFuncionarios[[#This Row],[Salário Total]]</f>
        <v>1770.11</v>
      </c>
      <c r="O157" s="29">
        <f ca="1">IF(BaseFuncionarios[[#This Row],[Data de Demissao]]="",
INT(YEARFRAC(BaseFuncionarios[[#This Row],[Data de Contratacao]],TODAY())),
INT(YEARFRAC(BaseFuncionarios[[#This Row],[Data de Demissao]],TODAY())))</f>
        <v>0</v>
      </c>
      <c r="P15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5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5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5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58" spans="1:24" x14ac:dyDescent="0.3">
      <c r="A158">
        <v>157</v>
      </c>
      <c r="B158" s="43" t="s">
        <v>249</v>
      </c>
      <c r="C158" s="51" t="s">
        <v>67</v>
      </c>
      <c r="D158" s="54" t="s">
        <v>513</v>
      </c>
      <c r="E158" s="29">
        <f ca="1">INT(YEARFRAC(BaseFuncionarios[[#This Row],[Data de Nascimento]],TODAY()))</f>
        <v>37</v>
      </c>
      <c r="F158" s="54" t="s">
        <v>721</v>
      </c>
      <c r="G158" s="27"/>
      <c r="H158" s="55">
        <v>2725.62</v>
      </c>
      <c r="I158" s="2"/>
      <c r="J158" s="2"/>
      <c r="K158" s="3">
        <f>SUM(BaseFuncionarios[[#This Row],[Salario Base]:[VR]])</f>
        <v>2725.62</v>
      </c>
      <c r="L158" s="59" t="s">
        <v>786</v>
      </c>
      <c r="M158" s="67" t="s">
        <v>836</v>
      </c>
      <c r="N158" s="23">
        <f>BaseFuncionarios[[#This Row],[Salário Total]]</f>
        <v>2725.62</v>
      </c>
      <c r="O158" s="29">
        <f ca="1">IF(BaseFuncionarios[[#This Row],[Data de Demissao]]="",
INT(YEARFRAC(BaseFuncionarios[[#This Row],[Data de Contratacao]],TODAY())),
INT(YEARFRAC(BaseFuncionarios[[#This Row],[Data de Demissao]],TODAY())))</f>
        <v>2</v>
      </c>
      <c r="P15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5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5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5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59" spans="1:24" x14ac:dyDescent="0.3">
      <c r="A159">
        <v>158</v>
      </c>
      <c r="B159" s="43" t="s">
        <v>250</v>
      </c>
      <c r="C159" s="51" t="s">
        <v>67</v>
      </c>
      <c r="D159" s="54" t="s">
        <v>514</v>
      </c>
      <c r="E159" s="29">
        <f ca="1">INT(YEARFRAC(BaseFuncionarios[[#This Row],[Data de Nascimento]],TODAY()))</f>
        <v>38</v>
      </c>
      <c r="F159" s="54" t="s">
        <v>623</v>
      </c>
      <c r="G159" s="27"/>
      <c r="H159" s="55">
        <v>1770.11</v>
      </c>
      <c r="I159" s="2"/>
      <c r="J159" s="2"/>
      <c r="K159" s="3">
        <f>SUM(BaseFuncionarios[[#This Row],[Salario Base]:[VR]])</f>
        <v>1770.11</v>
      </c>
      <c r="L159" s="59" t="s">
        <v>776</v>
      </c>
      <c r="M159" s="68" t="s">
        <v>845</v>
      </c>
      <c r="N159" s="23">
        <f>BaseFuncionarios[[#This Row],[Salário Total]]</f>
        <v>1770.11</v>
      </c>
      <c r="O159" s="29">
        <f ca="1">IF(BaseFuncionarios[[#This Row],[Data de Demissao]]="",
INT(YEARFRAC(BaseFuncionarios[[#This Row],[Data de Contratacao]],TODAY())),
INT(YEARFRAC(BaseFuncionarios[[#This Row],[Data de Demissao]],TODAY())))</f>
        <v>0</v>
      </c>
      <c r="P15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5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5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5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60" spans="1:24" x14ac:dyDescent="0.3">
      <c r="A160">
        <v>159</v>
      </c>
      <c r="B160" s="43" t="s">
        <v>251</v>
      </c>
      <c r="C160" s="51" t="s">
        <v>67</v>
      </c>
      <c r="D160" s="54" t="s">
        <v>515</v>
      </c>
      <c r="E160" s="29">
        <f ca="1">INT(YEARFRAC(BaseFuncionarios[[#This Row],[Data de Nascimento]],TODAY()))</f>
        <v>45</v>
      </c>
      <c r="F160" s="54" t="s">
        <v>638</v>
      </c>
      <c r="G160" s="27"/>
      <c r="H160" s="55">
        <v>2204.69</v>
      </c>
      <c r="I160" s="2"/>
      <c r="J160" s="2"/>
      <c r="K160" s="3">
        <f>SUM(BaseFuncionarios[[#This Row],[Salario Base]:[VR]])</f>
        <v>2204.69</v>
      </c>
      <c r="L160" s="59" t="s">
        <v>775</v>
      </c>
      <c r="M160" s="68" t="s">
        <v>845</v>
      </c>
      <c r="N160" s="23">
        <f>BaseFuncionarios[[#This Row],[Salário Total]]</f>
        <v>2204.69</v>
      </c>
      <c r="O160" s="29">
        <f ca="1">IF(BaseFuncionarios[[#This Row],[Data de Demissao]]="",
INT(YEARFRAC(BaseFuncionarios[[#This Row],[Data de Contratacao]],TODAY())),
INT(YEARFRAC(BaseFuncionarios[[#This Row],[Data de Demissao]],TODAY())))</f>
        <v>0</v>
      </c>
      <c r="P16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6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6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6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61" spans="1:24" x14ac:dyDescent="0.3">
      <c r="A161">
        <v>160</v>
      </c>
      <c r="B161" s="47" t="s">
        <v>252</v>
      </c>
      <c r="C161" s="52" t="s">
        <v>67</v>
      </c>
      <c r="D161" s="54" t="s">
        <v>516</v>
      </c>
      <c r="E161" s="29">
        <f ca="1">INT(YEARFRAC(BaseFuncionarios[[#This Row],[Data de Nascimento]],TODAY()))</f>
        <v>47</v>
      </c>
      <c r="F161" s="54" t="s">
        <v>722</v>
      </c>
      <c r="G161" s="27"/>
      <c r="H161" s="57">
        <v>2435.56</v>
      </c>
      <c r="I161" s="2"/>
      <c r="J161" s="2"/>
      <c r="K161" s="3">
        <f>SUM(BaseFuncionarios[[#This Row],[Salario Base]:[VR]])</f>
        <v>2435.56</v>
      </c>
      <c r="L161" s="63" t="s">
        <v>784</v>
      </c>
      <c r="M161" s="73" t="s">
        <v>836</v>
      </c>
      <c r="N161" s="23">
        <f>BaseFuncionarios[[#This Row],[Salário Total]]</f>
        <v>2435.56</v>
      </c>
      <c r="O161" s="29">
        <f ca="1">IF(BaseFuncionarios[[#This Row],[Data de Demissao]]="",
INT(YEARFRAC(BaseFuncionarios[[#This Row],[Data de Contratacao]],TODAY())),
INT(YEARFRAC(BaseFuncionarios[[#This Row],[Data de Demissao]],TODAY())))</f>
        <v>8</v>
      </c>
      <c r="P16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V16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6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6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8 anos</v>
      </c>
    </row>
    <row r="162" spans="1:24" x14ac:dyDescent="0.3">
      <c r="A162">
        <v>161</v>
      </c>
      <c r="B162" s="43" t="s">
        <v>253</v>
      </c>
      <c r="C162" s="51" t="s">
        <v>67</v>
      </c>
      <c r="D162" s="54" t="s">
        <v>517</v>
      </c>
      <c r="E162" s="29">
        <f ca="1">INT(YEARFRAC(BaseFuncionarios[[#This Row],[Data de Nascimento]],TODAY()))</f>
        <v>44</v>
      </c>
      <c r="F162" s="54" t="s">
        <v>723</v>
      </c>
      <c r="G162" s="27"/>
      <c r="H162" s="55">
        <v>2694.3</v>
      </c>
      <c r="I162" s="2"/>
      <c r="J162" s="2"/>
      <c r="K162" s="3">
        <f>SUM(BaseFuncionarios[[#This Row],[Salario Base]:[VR]])</f>
        <v>2694.3</v>
      </c>
      <c r="L162" s="59" t="s">
        <v>814</v>
      </c>
      <c r="M162" s="69" t="s">
        <v>836</v>
      </c>
      <c r="N162" s="23">
        <f>BaseFuncionarios[[#This Row],[Salário Total]]</f>
        <v>2694.3</v>
      </c>
      <c r="O162" s="29">
        <f ca="1">IF(BaseFuncionarios[[#This Row],[Data de Demissao]]="",
INT(YEARFRAC(BaseFuncionarios[[#This Row],[Data de Contratacao]],TODAY())),
INT(YEARFRAC(BaseFuncionarios[[#This Row],[Data de Demissao]],TODAY())))</f>
        <v>5</v>
      </c>
      <c r="P16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V16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6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6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5 anos</v>
      </c>
    </row>
    <row r="163" spans="1:24" x14ac:dyDescent="0.3">
      <c r="A163">
        <v>162</v>
      </c>
      <c r="B163" s="43" t="s">
        <v>254</v>
      </c>
      <c r="C163" s="51" t="s">
        <v>67</v>
      </c>
      <c r="D163" s="54" t="s">
        <v>518</v>
      </c>
      <c r="E163" s="29">
        <f ca="1">INT(YEARFRAC(BaseFuncionarios[[#This Row],[Data de Nascimento]],TODAY()))</f>
        <v>51</v>
      </c>
      <c r="F163" s="54" t="s">
        <v>724</v>
      </c>
      <c r="G163" s="27"/>
      <c r="H163" s="55">
        <v>2725.62</v>
      </c>
      <c r="I163" s="2"/>
      <c r="J163" s="2"/>
      <c r="K163" s="3">
        <f>SUM(BaseFuncionarios[[#This Row],[Salario Base]:[VR]])</f>
        <v>2725.62</v>
      </c>
      <c r="L163" s="59" t="s">
        <v>786</v>
      </c>
      <c r="M163" s="67" t="s">
        <v>836</v>
      </c>
      <c r="N163" s="23">
        <f>BaseFuncionarios[[#This Row],[Salário Total]]</f>
        <v>2725.62</v>
      </c>
      <c r="O163" s="29">
        <f ca="1">IF(BaseFuncionarios[[#This Row],[Data de Demissao]]="",
INT(YEARFRAC(BaseFuncionarios[[#This Row],[Data de Contratacao]],TODAY())),
INT(YEARFRAC(BaseFuncionarios[[#This Row],[Data de Demissao]],TODAY())))</f>
        <v>5</v>
      </c>
      <c r="P16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V16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6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6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5 anos</v>
      </c>
    </row>
    <row r="164" spans="1:24" x14ac:dyDescent="0.3">
      <c r="A164">
        <v>163</v>
      </c>
      <c r="B164" s="43" t="s">
        <v>255</v>
      </c>
      <c r="C164" s="51" t="s">
        <v>67</v>
      </c>
      <c r="D164" s="54" t="s">
        <v>519</v>
      </c>
      <c r="E164" s="29">
        <f ca="1">INT(YEARFRAC(BaseFuncionarios[[#This Row],[Data de Nascimento]],TODAY()))</f>
        <v>43</v>
      </c>
      <c r="F164" s="54" t="s">
        <v>725</v>
      </c>
      <c r="G164" s="27"/>
      <c r="H164" s="55">
        <v>2725.62</v>
      </c>
      <c r="I164" s="2"/>
      <c r="J164" s="2"/>
      <c r="K164" s="3">
        <f>SUM(BaseFuncionarios[[#This Row],[Salario Base]:[VR]])</f>
        <v>2725.62</v>
      </c>
      <c r="L164" s="59" t="s">
        <v>786</v>
      </c>
      <c r="M164" s="67" t="s">
        <v>836</v>
      </c>
      <c r="N164" s="23">
        <f>BaseFuncionarios[[#This Row],[Salário Total]]</f>
        <v>2725.62</v>
      </c>
      <c r="O164" s="29">
        <f ca="1">IF(BaseFuncionarios[[#This Row],[Data de Demissao]]="",
INT(YEARFRAC(BaseFuncionarios[[#This Row],[Data de Contratacao]],TODAY())),
INT(YEARFRAC(BaseFuncionarios[[#This Row],[Data de Demissao]],TODAY())))</f>
        <v>3</v>
      </c>
      <c r="P16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16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6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6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165" spans="1:24" x14ac:dyDescent="0.3">
      <c r="A165">
        <v>164</v>
      </c>
      <c r="B165" s="43" t="s">
        <v>256</v>
      </c>
      <c r="C165" s="51" t="s">
        <v>67</v>
      </c>
      <c r="D165" s="54" t="s">
        <v>520</v>
      </c>
      <c r="E165" s="29">
        <f ca="1">INT(YEARFRAC(BaseFuncionarios[[#This Row],[Data de Nascimento]],TODAY()))</f>
        <v>49</v>
      </c>
      <c r="F165" s="54" t="s">
        <v>726</v>
      </c>
      <c r="G165" s="27"/>
      <c r="H165" s="55">
        <v>2482.91</v>
      </c>
      <c r="I165" s="2"/>
      <c r="J165" s="2"/>
      <c r="K165" s="3">
        <f>SUM(BaseFuncionarios[[#This Row],[Salario Base]:[VR]])</f>
        <v>2482.91</v>
      </c>
      <c r="L165" s="59" t="s">
        <v>784</v>
      </c>
      <c r="M165" s="67" t="s">
        <v>836</v>
      </c>
      <c r="N165" s="23">
        <f>BaseFuncionarios[[#This Row],[Salário Total]]</f>
        <v>2482.91</v>
      </c>
      <c r="O165" s="29">
        <f ca="1">IF(BaseFuncionarios[[#This Row],[Data de Demissao]]="",
INT(YEARFRAC(BaseFuncionarios[[#This Row],[Data de Contratacao]],TODAY())),
INT(YEARFRAC(BaseFuncionarios[[#This Row],[Data de Demissao]],TODAY())))</f>
        <v>5</v>
      </c>
      <c r="P16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V16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6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6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5 anos</v>
      </c>
    </row>
    <row r="166" spans="1:24" x14ac:dyDescent="0.3">
      <c r="A166">
        <v>165</v>
      </c>
      <c r="B166" s="43" t="s">
        <v>257</v>
      </c>
      <c r="C166" s="51" t="s">
        <v>67</v>
      </c>
      <c r="D166" s="54" t="s">
        <v>521</v>
      </c>
      <c r="E166" s="29">
        <f ca="1">INT(YEARFRAC(BaseFuncionarios[[#This Row],[Data de Nascimento]],TODAY()))</f>
        <v>44</v>
      </c>
      <c r="F166" s="54" t="s">
        <v>727</v>
      </c>
      <c r="G166" s="27"/>
      <c r="H166" s="55">
        <v>1900</v>
      </c>
      <c r="I166" s="2"/>
      <c r="J166" s="2"/>
      <c r="K166" s="3">
        <f>SUM(BaseFuncionarios[[#This Row],[Salario Base]:[VR]])</f>
        <v>1900</v>
      </c>
      <c r="L166" s="59" t="s">
        <v>775</v>
      </c>
      <c r="M166" s="66" t="s">
        <v>854</v>
      </c>
      <c r="N166" s="23">
        <f>BaseFuncionarios[[#This Row],[Salário Total]]</f>
        <v>1900</v>
      </c>
      <c r="O166" s="29">
        <f ca="1">IF(BaseFuncionarios[[#This Row],[Data de Demissao]]="",
INT(YEARFRAC(BaseFuncionarios[[#This Row],[Data de Contratacao]],TODAY())),
INT(YEARFRAC(BaseFuncionarios[[#This Row],[Data de Demissao]],TODAY())))</f>
        <v>2</v>
      </c>
      <c r="P16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6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6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6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67" spans="1:24" x14ac:dyDescent="0.3">
      <c r="A167">
        <v>166</v>
      </c>
      <c r="B167" s="43" t="s">
        <v>258</v>
      </c>
      <c r="C167" s="51" t="s">
        <v>66</v>
      </c>
      <c r="D167" s="54" t="s">
        <v>522</v>
      </c>
      <c r="E167" s="29">
        <f ca="1">INT(YEARFRAC(BaseFuncionarios[[#This Row],[Data de Nascimento]],TODAY()))</f>
        <v>42</v>
      </c>
      <c r="F167" s="54" t="s">
        <v>728</v>
      </c>
      <c r="G167" s="27"/>
      <c r="H167" s="55">
        <v>2027.9</v>
      </c>
      <c r="I167" s="2"/>
      <c r="J167" s="2"/>
      <c r="K167" s="3">
        <f>SUM(BaseFuncionarios[[#This Row],[Salario Base]:[VR]])</f>
        <v>2027.9</v>
      </c>
      <c r="L167" s="59" t="s">
        <v>815</v>
      </c>
      <c r="M167" s="69" t="s">
        <v>848</v>
      </c>
      <c r="N167" s="23">
        <f>BaseFuncionarios[[#This Row],[Salário Total]]</f>
        <v>2027.9</v>
      </c>
      <c r="O167" s="29">
        <f ca="1">IF(BaseFuncionarios[[#This Row],[Data de Demissao]]="",
INT(YEARFRAC(BaseFuncionarios[[#This Row],[Data de Contratacao]],TODAY())),
INT(YEARFRAC(BaseFuncionarios[[#This Row],[Data de Demissao]],TODAY())))</f>
        <v>0</v>
      </c>
      <c r="P16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6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6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6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68" spans="1:24" x14ac:dyDescent="0.3">
      <c r="A168">
        <v>167</v>
      </c>
      <c r="B168" s="43" t="s">
        <v>259</v>
      </c>
      <c r="C168" s="51" t="s">
        <v>66</v>
      </c>
      <c r="D168" s="54" t="s">
        <v>523</v>
      </c>
      <c r="E168" s="29">
        <f ca="1">INT(YEARFRAC(BaseFuncionarios[[#This Row],[Data de Nascimento]],TODAY()))</f>
        <v>31</v>
      </c>
      <c r="F168" s="54" t="s">
        <v>729</v>
      </c>
      <c r="G168" s="27"/>
      <c r="H168" s="55">
        <v>1770.11</v>
      </c>
      <c r="I168" s="2"/>
      <c r="J168" s="2"/>
      <c r="K168" s="3">
        <f>SUM(BaseFuncionarios[[#This Row],[Salario Base]:[VR]])</f>
        <v>1770.11</v>
      </c>
      <c r="L168" s="59" t="s">
        <v>777</v>
      </c>
      <c r="M168" s="66" t="s">
        <v>854</v>
      </c>
      <c r="N168" s="23">
        <f>BaseFuncionarios[[#This Row],[Salário Total]]</f>
        <v>1770.11</v>
      </c>
      <c r="O168" s="29">
        <f ca="1">IF(BaseFuncionarios[[#This Row],[Data de Demissao]]="",
INT(YEARFRAC(BaseFuncionarios[[#This Row],[Data de Contratacao]],TODAY())),
INT(YEARFRAC(BaseFuncionarios[[#This Row],[Data de Demissao]],TODAY())))</f>
        <v>0</v>
      </c>
      <c r="P16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6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6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6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69" spans="1:24" x14ac:dyDescent="0.3">
      <c r="A169">
        <v>168</v>
      </c>
      <c r="B169" s="43" t="s">
        <v>260</v>
      </c>
      <c r="C169" s="51" t="s">
        <v>67</v>
      </c>
      <c r="D169" s="54" t="s">
        <v>524</v>
      </c>
      <c r="E169" s="29">
        <f ca="1">INT(YEARFRAC(BaseFuncionarios[[#This Row],[Data de Nascimento]],TODAY()))</f>
        <v>36</v>
      </c>
      <c r="F169" s="54" t="s">
        <v>730</v>
      </c>
      <c r="G169" s="27"/>
      <c r="H169" s="55">
        <v>2482.91</v>
      </c>
      <c r="I169" s="2"/>
      <c r="J169" s="2"/>
      <c r="K169" s="3">
        <f>SUM(BaseFuncionarios[[#This Row],[Salario Base]:[VR]])</f>
        <v>2482.91</v>
      </c>
      <c r="L169" s="59" t="s">
        <v>784</v>
      </c>
      <c r="M169" s="67" t="s">
        <v>836</v>
      </c>
      <c r="N169" s="23">
        <f>BaseFuncionarios[[#This Row],[Salário Total]]</f>
        <v>2482.91</v>
      </c>
      <c r="O169" s="29">
        <f ca="1">IF(BaseFuncionarios[[#This Row],[Data de Demissao]]="",
INT(YEARFRAC(BaseFuncionarios[[#This Row],[Data de Contratacao]],TODAY())),
INT(YEARFRAC(BaseFuncionarios[[#This Row],[Data de Demissao]],TODAY())))</f>
        <v>0</v>
      </c>
      <c r="P16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6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6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6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70" spans="1:24" x14ac:dyDescent="0.3">
      <c r="A170">
        <v>169</v>
      </c>
      <c r="B170" s="42" t="s">
        <v>261</v>
      </c>
      <c r="C170" s="51" t="s">
        <v>67</v>
      </c>
      <c r="D170" s="54" t="s">
        <v>525</v>
      </c>
      <c r="E170" s="29">
        <f ca="1">INT(YEARFRAC(BaseFuncionarios[[#This Row],[Data de Nascimento]],TODAY()))</f>
        <v>23</v>
      </c>
      <c r="F170" s="54" t="s">
        <v>642</v>
      </c>
      <c r="G170" s="27"/>
      <c r="H170" s="55">
        <v>1770.11</v>
      </c>
      <c r="I170" s="2"/>
      <c r="J170" s="2"/>
      <c r="K170" s="3">
        <f>SUM(BaseFuncionarios[[#This Row],[Salario Base]:[VR]])</f>
        <v>1770.11</v>
      </c>
      <c r="L170" s="59" t="s">
        <v>776</v>
      </c>
      <c r="M170" s="67" t="s">
        <v>836</v>
      </c>
      <c r="N170" s="23">
        <f>BaseFuncionarios[[#This Row],[Salário Total]]</f>
        <v>1770.11</v>
      </c>
      <c r="O170" s="29">
        <f ca="1">IF(BaseFuncionarios[[#This Row],[Data de Demissao]]="",
INT(YEARFRAC(BaseFuncionarios[[#This Row],[Data de Contratacao]],TODAY())),
INT(YEARFRAC(BaseFuncionarios[[#This Row],[Data de Demissao]],TODAY())))</f>
        <v>1</v>
      </c>
      <c r="P17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7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7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7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71" spans="1:24" x14ac:dyDescent="0.3">
      <c r="A171">
        <v>170</v>
      </c>
      <c r="B171" s="42" t="s">
        <v>262</v>
      </c>
      <c r="C171" s="51" t="s">
        <v>67</v>
      </c>
      <c r="D171" s="54" t="s">
        <v>526</v>
      </c>
      <c r="E171" s="29">
        <f ca="1">INT(YEARFRAC(BaseFuncionarios[[#This Row],[Data de Nascimento]],TODAY()))</f>
        <v>25</v>
      </c>
      <c r="F171" s="54" t="s">
        <v>731</v>
      </c>
      <c r="G171" s="27"/>
      <c r="H171" s="55">
        <v>2482.91</v>
      </c>
      <c r="I171" s="2"/>
      <c r="J171" s="2"/>
      <c r="K171" s="3">
        <f>SUM(BaseFuncionarios[[#This Row],[Salario Base]:[VR]])</f>
        <v>2482.91</v>
      </c>
      <c r="L171" s="59" t="s">
        <v>788</v>
      </c>
      <c r="M171" s="69" t="s">
        <v>846</v>
      </c>
      <c r="N171" s="23">
        <f>BaseFuncionarios[[#This Row],[Salário Total]]</f>
        <v>2482.91</v>
      </c>
      <c r="O171" s="29">
        <f ca="1">IF(BaseFuncionarios[[#This Row],[Data de Demissao]]="",
INT(YEARFRAC(BaseFuncionarios[[#This Row],[Data de Contratacao]],TODAY())),
INT(YEARFRAC(BaseFuncionarios[[#This Row],[Data de Demissao]],TODAY())))</f>
        <v>2</v>
      </c>
      <c r="P17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7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7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7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72" spans="1:24" x14ac:dyDescent="0.3">
      <c r="A172">
        <v>171</v>
      </c>
      <c r="B172" s="42" t="s">
        <v>263</v>
      </c>
      <c r="C172" s="51" t="s">
        <v>67</v>
      </c>
      <c r="D172" s="54" t="s">
        <v>527</v>
      </c>
      <c r="E172" s="29">
        <f ca="1">INT(YEARFRAC(BaseFuncionarios[[#This Row],[Data de Nascimento]],TODAY()))</f>
        <v>22</v>
      </c>
      <c r="F172" s="54" t="s">
        <v>698</v>
      </c>
      <c r="G172" s="27"/>
      <c r="H172" s="55">
        <v>2204.69</v>
      </c>
      <c r="I172" s="2"/>
      <c r="J172" s="2"/>
      <c r="K172" s="3">
        <f>SUM(BaseFuncionarios[[#This Row],[Salario Base]:[VR]])</f>
        <v>2204.69</v>
      </c>
      <c r="L172" s="59" t="s">
        <v>775</v>
      </c>
      <c r="M172" s="69" t="s">
        <v>846</v>
      </c>
      <c r="N172" s="23">
        <f>BaseFuncionarios[[#This Row],[Salário Total]]</f>
        <v>2204.69</v>
      </c>
      <c r="O172" s="29">
        <f ca="1">IF(BaseFuncionarios[[#This Row],[Data de Demissao]]="",
INT(YEARFRAC(BaseFuncionarios[[#This Row],[Data de Contratacao]],TODAY())),
INT(YEARFRAC(BaseFuncionarios[[#This Row],[Data de Demissao]],TODAY())))</f>
        <v>1</v>
      </c>
      <c r="P17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7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7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7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73" spans="1:24" x14ac:dyDescent="0.3">
      <c r="A173">
        <v>172</v>
      </c>
      <c r="B173" s="42" t="s">
        <v>264</v>
      </c>
      <c r="C173" s="51" t="s">
        <v>67</v>
      </c>
      <c r="D173" s="54" t="s">
        <v>528</v>
      </c>
      <c r="E173" s="29">
        <f ca="1">INT(YEARFRAC(BaseFuncionarios[[#This Row],[Data de Nascimento]],TODAY()))</f>
        <v>59</v>
      </c>
      <c r="F173" s="54" t="s">
        <v>732</v>
      </c>
      <c r="G173" s="27"/>
      <c r="H173" s="55">
        <v>2482.91</v>
      </c>
      <c r="I173" s="2"/>
      <c r="J173" s="2"/>
      <c r="K173" s="3">
        <f>SUM(BaseFuncionarios[[#This Row],[Salario Base]:[VR]])</f>
        <v>2482.91</v>
      </c>
      <c r="L173" s="59" t="s">
        <v>784</v>
      </c>
      <c r="M173" s="67" t="s">
        <v>836</v>
      </c>
      <c r="N173" s="23">
        <f>BaseFuncionarios[[#This Row],[Salário Total]]</f>
        <v>2482.91</v>
      </c>
      <c r="O173" s="29">
        <f ca="1">IF(BaseFuncionarios[[#This Row],[Data de Demissao]]="",
INT(YEARFRAC(BaseFuncionarios[[#This Row],[Data de Contratacao]],TODAY())),
INT(YEARFRAC(BaseFuncionarios[[#This Row],[Data de Demissao]],TODAY())))</f>
        <v>4</v>
      </c>
      <c r="P17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17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7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7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4 anos</v>
      </c>
    </row>
    <row r="174" spans="1:24" x14ac:dyDescent="0.3">
      <c r="A174">
        <v>173</v>
      </c>
      <c r="B174" s="42" t="s">
        <v>265</v>
      </c>
      <c r="C174" s="51" t="s">
        <v>67</v>
      </c>
      <c r="D174" s="54" t="s">
        <v>529</v>
      </c>
      <c r="E174" s="29">
        <f ca="1">INT(YEARFRAC(BaseFuncionarios[[#This Row],[Data de Nascimento]],TODAY()))</f>
        <v>48</v>
      </c>
      <c r="F174" s="54" t="s">
        <v>733</v>
      </c>
      <c r="G174" s="27"/>
      <c r="H174" s="55">
        <v>2482.91</v>
      </c>
      <c r="I174" s="2"/>
      <c r="J174" s="2"/>
      <c r="K174" s="3">
        <f>SUM(BaseFuncionarios[[#This Row],[Salario Base]:[VR]])</f>
        <v>2482.91</v>
      </c>
      <c r="L174" s="59" t="s">
        <v>776</v>
      </c>
      <c r="M174" s="67" t="s">
        <v>836</v>
      </c>
      <c r="N174" s="23">
        <f>BaseFuncionarios[[#This Row],[Salário Total]]</f>
        <v>2482.91</v>
      </c>
      <c r="O174" s="29">
        <f ca="1">IF(BaseFuncionarios[[#This Row],[Data de Demissao]]="",
INT(YEARFRAC(BaseFuncionarios[[#This Row],[Data de Contratacao]],TODAY())),
INT(YEARFRAC(BaseFuncionarios[[#This Row],[Data de Demissao]],TODAY())))</f>
        <v>5</v>
      </c>
      <c r="P17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V17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7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7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5 anos</v>
      </c>
    </row>
    <row r="175" spans="1:24" x14ac:dyDescent="0.3">
      <c r="A175">
        <v>174</v>
      </c>
      <c r="B175" s="42" t="s">
        <v>266</v>
      </c>
      <c r="C175" s="51" t="s">
        <v>67</v>
      </c>
      <c r="D175" s="54" t="s">
        <v>530</v>
      </c>
      <c r="E175" s="29">
        <f ca="1">INT(YEARFRAC(BaseFuncionarios[[#This Row],[Data de Nascimento]],TODAY()))</f>
        <v>25</v>
      </c>
      <c r="F175" s="54" t="s">
        <v>734</v>
      </c>
      <c r="G175" s="27"/>
      <c r="H175" s="55">
        <v>2963.74</v>
      </c>
      <c r="I175" s="2"/>
      <c r="J175" s="2"/>
      <c r="K175" s="3">
        <f>SUM(BaseFuncionarios[[#This Row],[Salario Base]:[VR]])</f>
        <v>2963.74</v>
      </c>
      <c r="L175" s="59" t="s">
        <v>789</v>
      </c>
      <c r="M175" s="51" t="s">
        <v>830</v>
      </c>
      <c r="N175" s="23">
        <f>BaseFuncionarios[[#This Row],[Salário Total]]</f>
        <v>2963.74</v>
      </c>
      <c r="O175" s="29">
        <f ca="1">IF(BaseFuncionarios[[#This Row],[Data de Demissao]]="",
INT(YEARFRAC(BaseFuncionarios[[#This Row],[Data de Contratacao]],TODAY())),
INT(YEARFRAC(BaseFuncionarios[[#This Row],[Data de Demissao]],TODAY())))</f>
        <v>2</v>
      </c>
      <c r="P17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7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7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7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76" spans="1:24" x14ac:dyDescent="0.3">
      <c r="A176">
        <v>175</v>
      </c>
      <c r="B176" s="43" t="s">
        <v>267</v>
      </c>
      <c r="C176" s="51" t="s">
        <v>66</v>
      </c>
      <c r="D176" s="54" t="s">
        <v>531</v>
      </c>
      <c r="E176" s="29">
        <f ca="1">INT(YEARFRAC(BaseFuncionarios[[#This Row],[Data de Nascimento]],TODAY()))</f>
        <v>44</v>
      </c>
      <c r="F176" s="54" t="s">
        <v>635</v>
      </c>
      <c r="G176" s="27"/>
      <c r="H176" s="55">
        <v>2204.69</v>
      </c>
      <c r="I176" s="2"/>
      <c r="J176" s="2"/>
      <c r="K176" s="3">
        <f>SUM(BaseFuncionarios[[#This Row],[Salario Base]:[VR]])</f>
        <v>2204.69</v>
      </c>
      <c r="L176" s="59" t="s">
        <v>775</v>
      </c>
      <c r="M176" s="68" t="s">
        <v>837</v>
      </c>
      <c r="N176" s="23">
        <f>BaseFuncionarios[[#This Row],[Salário Total]]</f>
        <v>2204.69</v>
      </c>
      <c r="O176" s="29">
        <f ca="1">IF(BaseFuncionarios[[#This Row],[Data de Demissao]]="",
INT(YEARFRAC(BaseFuncionarios[[#This Row],[Data de Contratacao]],TODAY())),
INT(YEARFRAC(BaseFuncionarios[[#This Row],[Data de Demissao]],TODAY())))</f>
        <v>0</v>
      </c>
      <c r="P17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7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7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7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77" spans="1:24" x14ac:dyDescent="0.3">
      <c r="A177">
        <v>176</v>
      </c>
      <c r="B177" s="43" t="s">
        <v>268</v>
      </c>
      <c r="C177" s="51" t="s">
        <v>67</v>
      </c>
      <c r="D177" s="54" t="s">
        <v>532</v>
      </c>
      <c r="E177" s="29">
        <f ca="1">INT(YEARFRAC(BaseFuncionarios[[#This Row],[Data de Nascimento]],TODAY()))</f>
        <v>28</v>
      </c>
      <c r="F177" s="54" t="s">
        <v>674</v>
      </c>
      <c r="G177" s="27"/>
      <c r="H177" s="55">
        <v>1770.11</v>
      </c>
      <c r="I177" s="2"/>
      <c r="J177" s="2"/>
      <c r="K177" s="3">
        <f>SUM(BaseFuncionarios[[#This Row],[Salario Base]:[VR]])</f>
        <v>1770.11</v>
      </c>
      <c r="L177" s="59" t="s">
        <v>776</v>
      </c>
      <c r="M177" s="68" t="s">
        <v>851</v>
      </c>
      <c r="N177" s="23">
        <f>BaseFuncionarios[[#This Row],[Salário Total]]</f>
        <v>1770.11</v>
      </c>
      <c r="O177" s="29">
        <f ca="1">IF(BaseFuncionarios[[#This Row],[Data de Demissao]]="",
INT(YEARFRAC(BaseFuncionarios[[#This Row],[Data de Contratacao]],TODAY())),
INT(YEARFRAC(BaseFuncionarios[[#This Row],[Data de Demissao]],TODAY())))</f>
        <v>1</v>
      </c>
      <c r="P17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7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7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7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78" spans="1:24" x14ac:dyDescent="0.3">
      <c r="A178">
        <v>177</v>
      </c>
      <c r="B178" s="43" t="s">
        <v>269</v>
      </c>
      <c r="C178" s="51" t="s">
        <v>66</v>
      </c>
      <c r="D178" s="54" t="s">
        <v>533</v>
      </c>
      <c r="E178" s="29">
        <f ca="1">INT(YEARFRAC(BaseFuncionarios[[#This Row],[Data de Nascimento]],TODAY()))</f>
        <v>23</v>
      </c>
      <c r="F178" s="54" t="s">
        <v>687</v>
      </c>
      <c r="G178" s="27"/>
      <c r="H178" s="55">
        <v>2204.69</v>
      </c>
      <c r="I178" s="2"/>
      <c r="J178" s="2"/>
      <c r="K178" s="3">
        <f>SUM(BaseFuncionarios[[#This Row],[Salario Base]:[VR]])</f>
        <v>2204.69</v>
      </c>
      <c r="L178" s="59" t="s">
        <v>775</v>
      </c>
      <c r="M178" s="67" t="s">
        <v>836</v>
      </c>
      <c r="N178" s="23">
        <f>BaseFuncionarios[[#This Row],[Salário Total]]</f>
        <v>2204.69</v>
      </c>
      <c r="O178" s="29">
        <f ca="1">IF(BaseFuncionarios[[#This Row],[Data de Demissao]]="",
INT(YEARFRAC(BaseFuncionarios[[#This Row],[Data de Contratacao]],TODAY())),
INT(YEARFRAC(BaseFuncionarios[[#This Row],[Data de Demissao]],TODAY())))</f>
        <v>0</v>
      </c>
      <c r="P17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7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7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7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79" spans="1:24" x14ac:dyDescent="0.3">
      <c r="A179">
        <v>178</v>
      </c>
      <c r="B179" s="42" t="s">
        <v>270</v>
      </c>
      <c r="C179" s="51" t="s">
        <v>66</v>
      </c>
      <c r="D179" s="54" t="s">
        <v>534</v>
      </c>
      <c r="E179" s="29">
        <f ca="1">INT(YEARFRAC(BaseFuncionarios[[#This Row],[Data de Nascimento]],TODAY()))</f>
        <v>39</v>
      </c>
      <c r="F179" s="54" t="s">
        <v>735</v>
      </c>
      <c r="G179" s="27"/>
      <c r="H179" s="55">
        <v>2204.69</v>
      </c>
      <c r="I179" s="2"/>
      <c r="J179" s="2"/>
      <c r="K179" s="3">
        <f>SUM(BaseFuncionarios[[#This Row],[Salario Base]:[VR]])</f>
        <v>2204.69</v>
      </c>
      <c r="L179" s="59" t="s">
        <v>775</v>
      </c>
      <c r="M179" s="66" t="s">
        <v>835</v>
      </c>
      <c r="N179" s="23">
        <f>BaseFuncionarios[[#This Row],[Salário Total]]</f>
        <v>2204.69</v>
      </c>
      <c r="O179" s="29">
        <f ca="1">IF(BaseFuncionarios[[#This Row],[Data de Demissao]]="",
INT(YEARFRAC(BaseFuncionarios[[#This Row],[Data de Contratacao]],TODAY())),
INT(YEARFRAC(BaseFuncionarios[[#This Row],[Data de Demissao]],TODAY())))</f>
        <v>0</v>
      </c>
      <c r="P17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7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7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7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80" spans="1:24" x14ac:dyDescent="0.3">
      <c r="A180">
        <v>179</v>
      </c>
      <c r="B180" s="42" t="s">
        <v>271</v>
      </c>
      <c r="C180" s="51" t="s">
        <v>66</v>
      </c>
      <c r="D180" s="54" t="s">
        <v>535</v>
      </c>
      <c r="E180" s="29">
        <f ca="1">INT(YEARFRAC(BaseFuncionarios[[#This Row],[Data de Nascimento]],TODAY()))</f>
        <v>46</v>
      </c>
      <c r="F180" s="54" t="s">
        <v>736</v>
      </c>
      <c r="G180" s="27"/>
      <c r="H180" s="55">
        <v>2023.45</v>
      </c>
      <c r="I180" s="2"/>
      <c r="J180" s="2"/>
      <c r="K180" s="3">
        <f>SUM(BaseFuncionarios[[#This Row],[Salario Base]:[VR]])</f>
        <v>2023.45</v>
      </c>
      <c r="L180" s="59" t="s">
        <v>796</v>
      </c>
      <c r="M180" s="69" t="s">
        <v>830</v>
      </c>
      <c r="N180" s="23">
        <f>BaseFuncionarios[[#This Row],[Salário Total]]</f>
        <v>2023.45</v>
      </c>
      <c r="O180" s="29">
        <f ca="1">IF(BaseFuncionarios[[#This Row],[Data de Demissao]]="",
INT(YEARFRAC(BaseFuncionarios[[#This Row],[Data de Contratacao]],TODAY())),
INT(YEARFRAC(BaseFuncionarios[[#This Row],[Data de Demissao]],TODAY())))</f>
        <v>3</v>
      </c>
      <c r="P18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18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8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8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181" spans="1:24" x14ac:dyDescent="0.3">
      <c r="A181">
        <v>180</v>
      </c>
      <c r="B181" s="42" t="s">
        <v>272</v>
      </c>
      <c r="C181" s="51" t="s">
        <v>66</v>
      </c>
      <c r="D181" s="54" t="s">
        <v>536</v>
      </c>
      <c r="E181" s="29">
        <f ca="1">INT(YEARFRAC(BaseFuncionarios[[#This Row],[Data de Nascimento]],TODAY()))</f>
        <v>26</v>
      </c>
      <c r="F181" s="54" t="s">
        <v>737</v>
      </c>
      <c r="G181" s="27"/>
      <c r="H181" s="55">
        <v>2204.69</v>
      </c>
      <c r="I181" s="2"/>
      <c r="J181" s="2"/>
      <c r="K181" s="3">
        <f>SUM(BaseFuncionarios[[#This Row],[Salario Base]:[VR]])</f>
        <v>2204.69</v>
      </c>
      <c r="L181" s="59" t="s">
        <v>776</v>
      </c>
      <c r="M181" s="51" t="s">
        <v>854</v>
      </c>
      <c r="N181" s="23">
        <f>BaseFuncionarios[[#This Row],[Salário Total]]</f>
        <v>2204.69</v>
      </c>
      <c r="O181" s="29">
        <f ca="1">IF(BaseFuncionarios[[#This Row],[Data de Demissao]]="",
INT(YEARFRAC(BaseFuncionarios[[#This Row],[Data de Contratacao]],TODAY())),
INT(YEARFRAC(BaseFuncionarios[[#This Row],[Data de Demissao]],TODAY())))</f>
        <v>0</v>
      </c>
      <c r="P18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8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8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8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82" spans="1:24" x14ac:dyDescent="0.3">
      <c r="A182">
        <v>181</v>
      </c>
      <c r="B182" s="42" t="s">
        <v>273</v>
      </c>
      <c r="C182" s="51" t="s">
        <v>67</v>
      </c>
      <c r="D182" s="54" t="s">
        <v>537</v>
      </c>
      <c r="E182" s="29">
        <f ca="1">INT(YEARFRAC(BaseFuncionarios[[#This Row],[Data de Nascimento]],TODAY()))</f>
        <v>25</v>
      </c>
      <c r="F182" s="54" t="s">
        <v>738</v>
      </c>
      <c r="G182" s="27"/>
      <c r="H182" s="55">
        <v>1770.11</v>
      </c>
      <c r="I182" s="2"/>
      <c r="J182" s="2"/>
      <c r="K182" s="3">
        <f>SUM(BaseFuncionarios[[#This Row],[Salario Base]:[VR]])</f>
        <v>1770.11</v>
      </c>
      <c r="L182" s="59" t="s">
        <v>776</v>
      </c>
      <c r="M182" s="67" t="s">
        <v>836</v>
      </c>
      <c r="N182" s="23">
        <f>BaseFuncionarios[[#This Row],[Salário Total]]</f>
        <v>1770.11</v>
      </c>
      <c r="O182" s="29">
        <f ca="1">IF(BaseFuncionarios[[#This Row],[Data de Demissao]]="",
INT(YEARFRAC(BaseFuncionarios[[#This Row],[Data de Contratacao]],TODAY())),
INT(YEARFRAC(BaseFuncionarios[[#This Row],[Data de Demissao]],TODAY())))</f>
        <v>0</v>
      </c>
      <c r="P18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8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8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8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83" spans="1:24" x14ac:dyDescent="0.3">
      <c r="A183">
        <v>182</v>
      </c>
      <c r="B183" s="42" t="s">
        <v>274</v>
      </c>
      <c r="C183" s="51" t="s">
        <v>66</v>
      </c>
      <c r="D183" s="54" t="s">
        <v>538</v>
      </c>
      <c r="E183" s="29">
        <f ca="1">INT(YEARFRAC(BaseFuncionarios[[#This Row],[Data de Nascimento]],TODAY()))</f>
        <v>31</v>
      </c>
      <c r="F183" s="54" t="s">
        <v>735</v>
      </c>
      <c r="G183" s="27"/>
      <c r="H183" s="55">
        <v>2204.69</v>
      </c>
      <c r="I183" s="2"/>
      <c r="J183" s="2"/>
      <c r="K183" s="3">
        <f>SUM(BaseFuncionarios[[#This Row],[Salario Base]:[VR]])</f>
        <v>2204.69</v>
      </c>
      <c r="L183" s="59" t="s">
        <v>775</v>
      </c>
      <c r="M183" s="66" t="s">
        <v>835</v>
      </c>
      <c r="N183" s="23">
        <f>BaseFuncionarios[[#This Row],[Salário Total]]</f>
        <v>2204.69</v>
      </c>
      <c r="O183" s="29">
        <f ca="1">IF(BaseFuncionarios[[#This Row],[Data de Demissao]]="",
INT(YEARFRAC(BaseFuncionarios[[#This Row],[Data de Contratacao]],TODAY())),
INT(YEARFRAC(BaseFuncionarios[[#This Row],[Data de Demissao]],TODAY())))</f>
        <v>0</v>
      </c>
      <c r="P18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8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8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8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84" spans="1:24" x14ac:dyDescent="0.3">
      <c r="A184">
        <v>183</v>
      </c>
      <c r="B184" s="42" t="s">
        <v>275</v>
      </c>
      <c r="C184" s="51" t="s">
        <v>67</v>
      </c>
      <c r="D184" s="54" t="s">
        <v>539</v>
      </c>
      <c r="E184" s="29">
        <f ca="1">INT(YEARFRAC(BaseFuncionarios[[#This Row],[Data de Nascimento]],TODAY()))</f>
        <v>56</v>
      </c>
      <c r="F184" s="54" t="s">
        <v>690</v>
      </c>
      <c r="G184" s="27"/>
      <c r="H184" s="55">
        <v>4200</v>
      </c>
      <c r="I184" s="2"/>
      <c r="J184" s="2"/>
      <c r="K184" s="3">
        <f>SUM(BaseFuncionarios[[#This Row],[Salario Base]:[VR]])</f>
        <v>4200</v>
      </c>
      <c r="L184" s="59" t="s">
        <v>816</v>
      </c>
      <c r="M184" s="69" t="s">
        <v>836</v>
      </c>
      <c r="N184" s="23">
        <f>BaseFuncionarios[[#This Row],[Salário Total]]</f>
        <v>4200</v>
      </c>
      <c r="O184" s="29">
        <f ca="1">IF(BaseFuncionarios[[#This Row],[Data de Demissao]]="",
INT(YEARFRAC(BaseFuncionarios[[#This Row],[Data de Contratacao]],TODAY())),
INT(YEARFRAC(BaseFuncionarios[[#This Row],[Data de Demissao]],TODAY())))</f>
        <v>3</v>
      </c>
      <c r="P18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18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8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8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185" spans="1:24" x14ac:dyDescent="0.3">
      <c r="A185">
        <v>184</v>
      </c>
      <c r="B185" s="43" t="s">
        <v>276</v>
      </c>
      <c r="C185" s="51" t="s">
        <v>66</v>
      </c>
      <c r="D185" s="54" t="s">
        <v>540</v>
      </c>
      <c r="E185" s="29">
        <f ca="1">INT(YEARFRAC(BaseFuncionarios[[#This Row],[Data de Nascimento]],TODAY()))</f>
        <v>20</v>
      </c>
      <c r="F185" s="54" t="s">
        <v>729</v>
      </c>
      <c r="G185" s="27"/>
      <c r="H185" s="55">
        <v>1770.11</v>
      </c>
      <c r="I185" s="2"/>
      <c r="J185" s="2"/>
      <c r="K185" s="3">
        <f>SUM(BaseFuncionarios[[#This Row],[Salario Base]:[VR]])</f>
        <v>1770.11</v>
      </c>
      <c r="L185" s="59" t="s">
        <v>776</v>
      </c>
      <c r="M185" s="51" t="s">
        <v>854</v>
      </c>
      <c r="N185" s="23">
        <f>BaseFuncionarios[[#This Row],[Salário Total]]</f>
        <v>1770.11</v>
      </c>
      <c r="O185" s="29">
        <f ca="1">IF(BaseFuncionarios[[#This Row],[Data de Demissao]]="",
INT(YEARFRAC(BaseFuncionarios[[#This Row],[Data de Contratacao]],TODAY())),
INT(YEARFRAC(BaseFuncionarios[[#This Row],[Data de Demissao]],TODAY())))</f>
        <v>0</v>
      </c>
      <c r="P18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8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8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8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86" spans="1:24" x14ac:dyDescent="0.3">
      <c r="A186">
        <v>185</v>
      </c>
      <c r="B186" s="42" t="s">
        <v>277</v>
      </c>
      <c r="C186" s="51" t="s">
        <v>66</v>
      </c>
      <c r="D186" s="54" t="s">
        <v>541</v>
      </c>
      <c r="E186" s="29">
        <f ca="1">INT(YEARFRAC(BaseFuncionarios[[#This Row],[Data de Nascimento]],TODAY()))</f>
        <v>26</v>
      </c>
      <c r="F186" s="54" t="s">
        <v>625</v>
      </c>
      <c r="G186" s="27"/>
      <c r="H186" s="55">
        <v>2204.69</v>
      </c>
      <c r="I186" s="2"/>
      <c r="J186" s="2"/>
      <c r="K186" s="3">
        <f>SUM(BaseFuncionarios[[#This Row],[Salario Base]:[VR]])</f>
        <v>2204.69</v>
      </c>
      <c r="L186" s="59" t="s">
        <v>775</v>
      </c>
      <c r="M186" s="69" t="s">
        <v>840</v>
      </c>
      <c r="N186" s="23">
        <f>BaseFuncionarios[[#This Row],[Salário Total]]</f>
        <v>2204.69</v>
      </c>
      <c r="O186" s="29">
        <f ca="1">IF(BaseFuncionarios[[#This Row],[Data de Demissao]]="",
INT(YEARFRAC(BaseFuncionarios[[#This Row],[Data de Contratacao]],TODAY())),
INT(YEARFRAC(BaseFuncionarios[[#This Row],[Data de Demissao]],TODAY())))</f>
        <v>0</v>
      </c>
      <c r="P18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8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8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8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87" spans="1:24" x14ac:dyDescent="0.3">
      <c r="A187">
        <v>186</v>
      </c>
      <c r="B187" s="43" t="s">
        <v>278</v>
      </c>
      <c r="C187" s="51" t="s">
        <v>67</v>
      </c>
      <c r="D187" s="54" t="s">
        <v>422</v>
      </c>
      <c r="E187" s="29">
        <f ca="1">INT(YEARFRAC(BaseFuncionarios[[#This Row],[Data de Nascimento]],TODAY()))</f>
        <v>46</v>
      </c>
      <c r="F187" s="54" t="s">
        <v>625</v>
      </c>
      <c r="G187" s="27"/>
      <c r="H187" s="55">
        <v>2204.69</v>
      </c>
      <c r="I187" s="2"/>
      <c r="J187" s="2"/>
      <c r="K187" s="3">
        <f>SUM(BaseFuncionarios[[#This Row],[Salario Base]:[VR]])</f>
        <v>2204.69</v>
      </c>
      <c r="L187" s="59" t="s">
        <v>775</v>
      </c>
      <c r="M187" s="66" t="s">
        <v>854</v>
      </c>
      <c r="N187" s="23">
        <f>BaseFuncionarios[[#This Row],[Salário Total]]</f>
        <v>2204.69</v>
      </c>
      <c r="O187" s="29">
        <f ca="1">IF(BaseFuncionarios[[#This Row],[Data de Demissao]]="",
INT(YEARFRAC(BaseFuncionarios[[#This Row],[Data de Contratacao]],TODAY())),
INT(YEARFRAC(BaseFuncionarios[[#This Row],[Data de Demissao]],TODAY())))</f>
        <v>0</v>
      </c>
      <c r="P18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8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8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8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88" spans="1:24" x14ac:dyDescent="0.3">
      <c r="A188">
        <v>187</v>
      </c>
      <c r="B188" s="43" t="s">
        <v>279</v>
      </c>
      <c r="C188" s="51" t="s">
        <v>66</v>
      </c>
      <c r="D188" s="54" t="s">
        <v>542</v>
      </c>
      <c r="E188" s="29">
        <f ca="1">INT(YEARFRAC(BaseFuncionarios[[#This Row],[Data de Nascimento]],TODAY()))</f>
        <v>19</v>
      </c>
      <c r="F188" s="54" t="s">
        <v>680</v>
      </c>
      <c r="G188" s="27"/>
      <c r="H188" s="55">
        <v>2204.69</v>
      </c>
      <c r="I188" s="2"/>
      <c r="J188" s="2"/>
      <c r="K188" s="3">
        <f>SUM(BaseFuncionarios[[#This Row],[Salario Base]:[VR]])</f>
        <v>2204.69</v>
      </c>
      <c r="L188" s="59" t="s">
        <v>775</v>
      </c>
      <c r="M188" s="68" t="s">
        <v>830</v>
      </c>
      <c r="N188" s="23">
        <f>BaseFuncionarios[[#This Row],[Salário Total]]</f>
        <v>2204.69</v>
      </c>
      <c r="O188" s="29">
        <f ca="1">IF(BaseFuncionarios[[#This Row],[Data de Demissao]]="",
INT(YEARFRAC(BaseFuncionarios[[#This Row],[Data de Contratacao]],TODAY())),
INT(YEARFRAC(BaseFuncionarios[[#This Row],[Data de Demissao]],TODAY())))</f>
        <v>0</v>
      </c>
      <c r="P18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8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8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8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89" spans="1:24" x14ac:dyDescent="0.3">
      <c r="A189">
        <v>188</v>
      </c>
      <c r="B189" s="43" t="s">
        <v>280</v>
      </c>
      <c r="C189" s="51" t="s">
        <v>67</v>
      </c>
      <c r="D189" s="54" t="s">
        <v>543</v>
      </c>
      <c r="E189" s="29">
        <f ca="1">INT(YEARFRAC(BaseFuncionarios[[#This Row],[Data de Nascimento]],TODAY()))</f>
        <v>29</v>
      </c>
      <c r="F189" s="54" t="s">
        <v>655</v>
      </c>
      <c r="G189" s="27"/>
      <c r="H189" s="55">
        <v>2694.3</v>
      </c>
      <c r="I189" s="2"/>
      <c r="J189" s="2"/>
      <c r="K189" s="3">
        <f>SUM(BaseFuncionarios[[#This Row],[Salario Base]:[VR]])</f>
        <v>2694.3</v>
      </c>
      <c r="L189" s="59" t="s">
        <v>817</v>
      </c>
      <c r="M189" s="51" t="s">
        <v>833</v>
      </c>
      <c r="N189" s="23">
        <f>BaseFuncionarios[[#This Row],[Salário Total]]</f>
        <v>2694.3</v>
      </c>
      <c r="O189" s="29">
        <f ca="1">IF(BaseFuncionarios[[#This Row],[Data de Demissao]]="",
INT(YEARFRAC(BaseFuncionarios[[#This Row],[Data de Contratacao]],TODAY())),
INT(YEARFRAC(BaseFuncionarios[[#This Row],[Data de Demissao]],TODAY())))</f>
        <v>2</v>
      </c>
      <c r="P18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8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8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8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90" spans="1:24" x14ac:dyDescent="0.3">
      <c r="A190">
        <v>189</v>
      </c>
      <c r="B190" s="42" t="s">
        <v>281</v>
      </c>
      <c r="C190" s="51" t="s">
        <v>67</v>
      </c>
      <c r="D190" s="54" t="s">
        <v>544</v>
      </c>
      <c r="E190" s="29">
        <f ca="1">INT(YEARFRAC(BaseFuncionarios[[#This Row],[Data de Nascimento]],TODAY()))</f>
        <v>45</v>
      </c>
      <c r="F190" s="54" t="s">
        <v>739</v>
      </c>
      <c r="G190" s="27"/>
      <c r="H190" s="55">
        <v>2700.22</v>
      </c>
      <c r="I190" s="2"/>
      <c r="J190" s="2"/>
      <c r="K190" s="3">
        <f>SUM(BaseFuncionarios[[#This Row],[Salario Base]:[VR]])</f>
        <v>2700.22</v>
      </c>
      <c r="L190" s="59" t="s">
        <v>782</v>
      </c>
      <c r="M190" s="69" t="s">
        <v>836</v>
      </c>
      <c r="N190" s="23">
        <f>BaseFuncionarios[[#This Row],[Salário Total]]</f>
        <v>2700.22</v>
      </c>
      <c r="O190" s="29">
        <f ca="1">IF(BaseFuncionarios[[#This Row],[Data de Demissao]]="",
INT(YEARFRAC(BaseFuncionarios[[#This Row],[Data de Contratacao]],TODAY())),
INT(YEARFRAC(BaseFuncionarios[[#This Row],[Data de Demissao]],TODAY())))</f>
        <v>1</v>
      </c>
      <c r="P19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9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9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9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91" spans="1:24" x14ac:dyDescent="0.3">
      <c r="A191">
        <v>190</v>
      </c>
      <c r="B191" s="43" t="s">
        <v>282</v>
      </c>
      <c r="C191" s="51" t="s">
        <v>67</v>
      </c>
      <c r="D191" s="54" t="s">
        <v>545</v>
      </c>
      <c r="E191" s="29">
        <f ca="1">INT(YEARFRAC(BaseFuncionarios[[#This Row],[Data de Nascimento]],TODAY()))</f>
        <v>40</v>
      </c>
      <c r="F191" s="54" t="s">
        <v>740</v>
      </c>
      <c r="G191" s="27"/>
      <c r="H191" s="55">
        <v>2725.62</v>
      </c>
      <c r="I191" s="2"/>
      <c r="J191" s="2"/>
      <c r="K191" s="3">
        <f>SUM(BaseFuncionarios[[#This Row],[Salario Base]:[VR]])</f>
        <v>2725.62</v>
      </c>
      <c r="L191" s="59" t="s">
        <v>786</v>
      </c>
      <c r="M191" s="67" t="s">
        <v>836</v>
      </c>
      <c r="N191" s="23">
        <f>BaseFuncionarios[[#This Row],[Salário Total]]</f>
        <v>2725.62</v>
      </c>
      <c r="O191" s="29">
        <f ca="1">IF(BaseFuncionarios[[#This Row],[Data de Demissao]]="",
INT(YEARFRAC(BaseFuncionarios[[#This Row],[Data de Contratacao]],TODAY())),
INT(YEARFRAC(BaseFuncionarios[[#This Row],[Data de Demissao]],TODAY())))</f>
        <v>1</v>
      </c>
      <c r="P19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9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9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9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192" spans="1:24" x14ac:dyDescent="0.3">
      <c r="A192">
        <v>191</v>
      </c>
      <c r="B192" s="43" t="s">
        <v>283</v>
      </c>
      <c r="C192" s="51" t="s">
        <v>67</v>
      </c>
      <c r="D192" s="54" t="s">
        <v>546</v>
      </c>
      <c r="E192" s="29">
        <f ca="1">INT(YEARFRAC(BaseFuncionarios[[#This Row],[Data de Nascimento]],TODAY()))</f>
        <v>37</v>
      </c>
      <c r="F192" s="54" t="s">
        <v>647</v>
      </c>
      <c r="G192" s="27"/>
      <c r="H192" s="55">
        <v>3205.36</v>
      </c>
      <c r="I192" s="2"/>
      <c r="J192" s="2"/>
      <c r="K192" s="3">
        <f>SUM(BaseFuncionarios[[#This Row],[Salario Base]:[VR]])</f>
        <v>3205.36</v>
      </c>
      <c r="L192" s="59" t="s">
        <v>818</v>
      </c>
      <c r="M192" s="66" t="s">
        <v>836</v>
      </c>
      <c r="N192" s="23">
        <f>BaseFuncionarios[[#This Row],[Salário Total]]</f>
        <v>3205.36</v>
      </c>
      <c r="O192" s="29">
        <f ca="1">IF(BaseFuncionarios[[#This Row],[Data de Demissao]]="",
INT(YEARFRAC(BaseFuncionarios[[#This Row],[Data de Contratacao]],TODAY())),
INT(YEARFRAC(BaseFuncionarios[[#This Row],[Data de Demissao]],TODAY())))</f>
        <v>3</v>
      </c>
      <c r="P19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19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9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9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193" spans="1:24" x14ac:dyDescent="0.3">
      <c r="A193">
        <v>192</v>
      </c>
      <c r="B193" s="42" t="s">
        <v>284</v>
      </c>
      <c r="C193" s="51" t="s">
        <v>67</v>
      </c>
      <c r="D193" s="54" t="s">
        <v>503</v>
      </c>
      <c r="E193" s="29">
        <f ca="1">INT(YEARFRAC(BaseFuncionarios[[#This Row],[Data de Nascimento]],TODAY()))</f>
        <v>32</v>
      </c>
      <c r="F193" s="54" t="s">
        <v>741</v>
      </c>
      <c r="G193" s="27"/>
      <c r="H193" s="55">
        <v>2598.06</v>
      </c>
      <c r="I193" s="2"/>
      <c r="J193" s="2"/>
      <c r="K193" s="3">
        <f>SUM(BaseFuncionarios[[#This Row],[Salario Base]:[VR]])</f>
        <v>2598.06</v>
      </c>
      <c r="L193" s="59" t="s">
        <v>789</v>
      </c>
      <c r="M193" s="51" t="s">
        <v>830</v>
      </c>
      <c r="N193" s="23">
        <f>BaseFuncionarios[[#This Row],[Salário Total]]</f>
        <v>2598.06</v>
      </c>
      <c r="O193" s="29">
        <f ca="1">IF(BaseFuncionarios[[#This Row],[Data de Demissao]]="",
INT(YEARFRAC(BaseFuncionarios[[#This Row],[Data de Contratacao]],TODAY())),
INT(YEARFRAC(BaseFuncionarios[[#This Row],[Data de Demissao]],TODAY())))</f>
        <v>6</v>
      </c>
      <c r="P19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V19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9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9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6 anos</v>
      </c>
    </row>
    <row r="194" spans="1:24" x14ac:dyDescent="0.3">
      <c r="A194">
        <v>193</v>
      </c>
      <c r="B194" s="42" t="s">
        <v>285</v>
      </c>
      <c r="C194" s="51" t="s">
        <v>67</v>
      </c>
      <c r="D194" s="54" t="s">
        <v>547</v>
      </c>
      <c r="E194" s="29">
        <f ca="1">INT(YEARFRAC(BaseFuncionarios[[#This Row],[Data de Nascimento]],TODAY()))</f>
        <v>22</v>
      </c>
      <c r="F194" s="54" t="s">
        <v>623</v>
      </c>
      <c r="G194" s="27"/>
      <c r="H194" s="55">
        <v>1770.11</v>
      </c>
      <c r="I194" s="2"/>
      <c r="J194" s="2"/>
      <c r="K194" s="3">
        <f>SUM(BaseFuncionarios[[#This Row],[Salario Base]:[VR]])</f>
        <v>1770.11</v>
      </c>
      <c r="L194" s="59" t="s">
        <v>776</v>
      </c>
      <c r="M194" s="68" t="s">
        <v>841</v>
      </c>
      <c r="N194" s="23">
        <f>BaseFuncionarios[[#This Row],[Salário Total]]</f>
        <v>1770.11</v>
      </c>
      <c r="O194" s="29">
        <f ca="1">IF(BaseFuncionarios[[#This Row],[Data de Demissao]]="",
INT(YEARFRAC(BaseFuncionarios[[#This Row],[Data de Contratacao]],TODAY())),
INT(YEARFRAC(BaseFuncionarios[[#This Row],[Data de Demissao]],TODAY())))</f>
        <v>0</v>
      </c>
      <c r="P19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9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9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9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95" spans="1:24" x14ac:dyDescent="0.3">
      <c r="A195">
        <v>194</v>
      </c>
      <c r="B195" s="43" t="s">
        <v>286</v>
      </c>
      <c r="C195" s="51" t="s">
        <v>67</v>
      </c>
      <c r="D195" s="54" t="s">
        <v>548</v>
      </c>
      <c r="E195" s="29">
        <f ca="1">INT(YEARFRAC(BaseFuncionarios[[#This Row],[Data de Nascimento]],TODAY()))</f>
        <v>19</v>
      </c>
      <c r="F195" s="54" t="s">
        <v>742</v>
      </c>
      <c r="G195" s="27"/>
      <c r="H195" s="55">
        <v>1770.11</v>
      </c>
      <c r="I195" s="2"/>
      <c r="J195" s="2"/>
      <c r="K195" s="3">
        <f>SUM(BaseFuncionarios[[#This Row],[Salario Base]:[VR]])</f>
        <v>1770.11</v>
      </c>
      <c r="L195" s="59" t="s">
        <v>776</v>
      </c>
      <c r="M195" s="66" t="s">
        <v>830</v>
      </c>
      <c r="N195" s="23">
        <f>BaseFuncionarios[[#This Row],[Salário Total]]</f>
        <v>1770.11</v>
      </c>
      <c r="O195" s="29">
        <f ca="1">IF(BaseFuncionarios[[#This Row],[Data de Demissao]]="",
INT(YEARFRAC(BaseFuncionarios[[#This Row],[Data de Contratacao]],TODAY())),
INT(YEARFRAC(BaseFuncionarios[[#This Row],[Data de Demissao]],TODAY())))</f>
        <v>0</v>
      </c>
      <c r="P19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9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9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9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196" spans="1:24" x14ac:dyDescent="0.3">
      <c r="A196">
        <v>195</v>
      </c>
      <c r="B196" s="42" t="s">
        <v>287</v>
      </c>
      <c r="C196" s="51" t="s">
        <v>67</v>
      </c>
      <c r="D196" s="54" t="s">
        <v>549</v>
      </c>
      <c r="E196" s="29">
        <f ca="1">INT(YEARFRAC(BaseFuncionarios[[#This Row],[Data de Nascimento]],TODAY()))</f>
        <v>22</v>
      </c>
      <c r="F196" s="54" t="s">
        <v>743</v>
      </c>
      <c r="G196" s="27"/>
      <c r="H196" s="55">
        <v>2423.4499999999998</v>
      </c>
      <c r="I196" s="2"/>
      <c r="J196" s="2"/>
      <c r="K196" s="3">
        <f>SUM(BaseFuncionarios[[#This Row],[Salario Base]:[VR]])</f>
        <v>2423.4499999999998</v>
      </c>
      <c r="L196" s="59" t="s">
        <v>819</v>
      </c>
      <c r="M196" s="69" t="s">
        <v>836</v>
      </c>
      <c r="N196" s="23">
        <f>BaseFuncionarios[[#This Row],[Salário Total]]</f>
        <v>2423.4499999999998</v>
      </c>
      <c r="O196" s="29">
        <f ca="1">IF(BaseFuncionarios[[#This Row],[Data de Demissao]]="",
INT(YEARFRAC(BaseFuncionarios[[#This Row],[Data de Contratacao]],TODAY())),
INT(YEARFRAC(BaseFuncionarios[[#This Row],[Data de Demissao]],TODAY())))</f>
        <v>2</v>
      </c>
      <c r="P19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9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9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9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97" spans="1:24" x14ac:dyDescent="0.3">
      <c r="A197">
        <v>196</v>
      </c>
      <c r="B197" s="42" t="s">
        <v>288</v>
      </c>
      <c r="C197" s="51" t="s">
        <v>67</v>
      </c>
      <c r="D197" s="54" t="s">
        <v>550</v>
      </c>
      <c r="E197" s="29">
        <f ca="1">INT(YEARFRAC(BaseFuncionarios[[#This Row],[Data de Nascimento]],TODAY()))</f>
        <v>23</v>
      </c>
      <c r="F197" s="54" t="s">
        <v>690</v>
      </c>
      <c r="G197" s="27"/>
      <c r="H197" s="55">
        <v>1947</v>
      </c>
      <c r="I197" s="2"/>
      <c r="J197" s="2"/>
      <c r="K197" s="3">
        <f>SUM(BaseFuncionarios[[#This Row],[Salario Base]:[VR]])</f>
        <v>1947</v>
      </c>
      <c r="L197" s="59" t="s">
        <v>788</v>
      </c>
      <c r="M197" s="69" t="s">
        <v>830</v>
      </c>
      <c r="N197" s="23">
        <f>BaseFuncionarios[[#This Row],[Salário Total]]</f>
        <v>1947</v>
      </c>
      <c r="O197" s="29">
        <f ca="1">IF(BaseFuncionarios[[#This Row],[Data de Demissao]]="",
INT(YEARFRAC(BaseFuncionarios[[#This Row],[Data de Contratacao]],TODAY())),
INT(YEARFRAC(BaseFuncionarios[[#This Row],[Data de Demissao]],TODAY())))</f>
        <v>3</v>
      </c>
      <c r="P19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19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9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9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198" spans="1:24" x14ac:dyDescent="0.3">
      <c r="A198">
        <v>197</v>
      </c>
      <c r="B198" s="43" t="s">
        <v>289</v>
      </c>
      <c r="C198" s="51" t="s">
        <v>67</v>
      </c>
      <c r="D198" s="54" t="s">
        <v>551</v>
      </c>
      <c r="E198" s="29">
        <f ca="1">INT(YEARFRAC(BaseFuncionarios[[#This Row],[Data de Nascimento]],TODAY()))</f>
        <v>32</v>
      </c>
      <c r="F198" s="54" t="s">
        <v>744</v>
      </c>
      <c r="G198" s="27"/>
      <c r="H198" s="55">
        <v>3241.94</v>
      </c>
      <c r="I198" s="2"/>
      <c r="J198" s="2"/>
      <c r="K198" s="3">
        <f>SUM(BaseFuncionarios[[#This Row],[Salario Base]:[VR]])</f>
        <v>3241.94</v>
      </c>
      <c r="L198" s="59" t="s">
        <v>820</v>
      </c>
      <c r="M198" s="66" t="s">
        <v>830</v>
      </c>
      <c r="N198" s="23">
        <f>BaseFuncionarios[[#This Row],[Salário Total]]</f>
        <v>3241.94</v>
      </c>
      <c r="O198" s="29">
        <f ca="1">IF(BaseFuncionarios[[#This Row],[Data de Demissao]]="",
INT(YEARFRAC(BaseFuncionarios[[#This Row],[Data de Contratacao]],TODAY())),
INT(YEARFRAC(BaseFuncionarios[[#This Row],[Data de Demissao]],TODAY())))</f>
        <v>2</v>
      </c>
      <c r="P19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9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9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9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199" spans="1:24" x14ac:dyDescent="0.3">
      <c r="A199">
        <v>198</v>
      </c>
      <c r="B199" s="42" t="s">
        <v>290</v>
      </c>
      <c r="C199" s="51" t="s">
        <v>67</v>
      </c>
      <c r="D199" s="54" t="s">
        <v>552</v>
      </c>
      <c r="E199" s="29">
        <f ca="1">INT(YEARFRAC(BaseFuncionarios[[#This Row],[Data de Nascimento]],TODAY()))</f>
        <v>35</v>
      </c>
      <c r="F199" s="54" t="s">
        <v>745</v>
      </c>
      <c r="G199" s="27"/>
      <c r="H199" s="55">
        <v>2694.3</v>
      </c>
      <c r="I199" s="2"/>
      <c r="J199" s="2"/>
      <c r="K199" s="3">
        <f>SUM(BaseFuncionarios[[#This Row],[Salario Base]:[VR]])</f>
        <v>2694.3</v>
      </c>
      <c r="L199" s="59" t="s">
        <v>817</v>
      </c>
      <c r="M199" s="67" t="s">
        <v>836</v>
      </c>
      <c r="N199" s="23">
        <f>BaseFuncionarios[[#This Row],[Salário Total]]</f>
        <v>2694.3</v>
      </c>
      <c r="O199" s="29">
        <f ca="1">IF(BaseFuncionarios[[#This Row],[Data de Demissao]]="",
INT(YEARFRAC(BaseFuncionarios[[#This Row],[Data de Contratacao]],TODAY())),
INT(YEARFRAC(BaseFuncionarios[[#This Row],[Data de Demissao]],TODAY())))</f>
        <v>2</v>
      </c>
      <c r="P19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19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19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19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200" spans="1:24" x14ac:dyDescent="0.3">
      <c r="A200">
        <v>199</v>
      </c>
      <c r="B200" s="43" t="s">
        <v>291</v>
      </c>
      <c r="C200" s="51" t="s">
        <v>67</v>
      </c>
      <c r="D200" s="54" t="s">
        <v>553</v>
      </c>
      <c r="E200" s="29">
        <f ca="1">INT(YEARFRAC(BaseFuncionarios[[#This Row],[Data de Nascimento]],TODAY()))</f>
        <v>40</v>
      </c>
      <c r="F200" s="54" t="s">
        <v>746</v>
      </c>
      <c r="G200" s="27"/>
      <c r="H200" s="55">
        <v>4880.1000000000004</v>
      </c>
      <c r="I200" s="2"/>
      <c r="J200" s="2"/>
      <c r="K200" s="3">
        <f>SUM(BaseFuncionarios[[#This Row],[Salario Base]:[VR]])</f>
        <v>4880.1000000000004</v>
      </c>
      <c r="L200" s="59" t="s">
        <v>821</v>
      </c>
      <c r="M200" s="66" t="s">
        <v>855</v>
      </c>
      <c r="N200" s="23">
        <f>BaseFuncionarios[[#This Row],[Salário Total]]</f>
        <v>4880.1000000000004</v>
      </c>
      <c r="O200" s="29">
        <f ca="1">IF(BaseFuncionarios[[#This Row],[Data de Demissao]]="",
INT(YEARFRAC(BaseFuncionarios[[#This Row],[Data de Contratacao]],TODAY())),
INT(YEARFRAC(BaseFuncionarios[[#This Row],[Data de Demissao]],TODAY())))</f>
        <v>13</v>
      </c>
      <c r="P20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V20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0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0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13 anos</v>
      </c>
    </row>
    <row r="201" spans="1:24" x14ac:dyDescent="0.3">
      <c r="A201">
        <v>200</v>
      </c>
      <c r="B201" s="42" t="s">
        <v>292</v>
      </c>
      <c r="C201" s="51" t="s">
        <v>66</v>
      </c>
      <c r="D201" s="54" t="s">
        <v>554</v>
      </c>
      <c r="E201" s="29">
        <f ca="1">INT(YEARFRAC(BaseFuncionarios[[#This Row],[Data de Nascimento]],TODAY()))</f>
        <v>36</v>
      </c>
      <c r="F201" s="54" t="s">
        <v>670</v>
      </c>
      <c r="G201" s="27"/>
      <c r="H201" s="55">
        <v>2416.34</v>
      </c>
      <c r="I201" s="2"/>
      <c r="J201" s="2"/>
      <c r="K201" s="3">
        <f>SUM(BaseFuncionarios[[#This Row],[Salario Base]:[VR]])</f>
        <v>2416.34</v>
      </c>
      <c r="L201" s="59" t="s">
        <v>794</v>
      </c>
      <c r="M201" s="69"/>
      <c r="N201" s="23">
        <f>BaseFuncionarios[[#This Row],[Salário Total]]</f>
        <v>2416.34</v>
      </c>
      <c r="O201" s="29">
        <f ca="1">IF(BaseFuncionarios[[#This Row],[Data de Demissao]]="",
INT(YEARFRAC(BaseFuncionarios[[#This Row],[Data de Contratacao]],TODAY())),
INT(YEARFRAC(BaseFuncionarios[[#This Row],[Data de Demissao]],TODAY())))</f>
        <v>2</v>
      </c>
      <c r="P20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0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0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0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202" spans="1:24" x14ac:dyDescent="0.3">
      <c r="A202">
        <v>201</v>
      </c>
      <c r="B202" s="42" t="s">
        <v>293</v>
      </c>
      <c r="C202" s="51" t="s">
        <v>67</v>
      </c>
      <c r="D202" s="54" t="s">
        <v>555</v>
      </c>
      <c r="E202" s="29">
        <f ca="1">INT(YEARFRAC(BaseFuncionarios[[#This Row],[Data de Nascimento]],TODAY()))</f>
        <v>35</v>
      </c>
      <c r="F202" s="54" t="s">
        <v>747</v>
      </c>
      <c r="G202" s="27"/>
      <c r="H202" s="55">
        <v>2619.54</v>
      </c>
      <c r="I202" s="2"/>
      <c r="J202" s="2"/>
      <c r="K202" s="3">
        <f>SUM(BaseFuncionarios[[#This Row],[Salario Base]:[VR]])</f>
        <v>2619.54</v>
      </c>
      <c r="L202" s="59" t="s">
        <v>789</v>
      </c>
      <c r="M202" s="69" t="s">
        <v>855</v>
      </c>
      <c r="N202" s="23">
        <f>BaseFuncionarios[[#This Row],[Salário Total]]</f>
        <v>2619.54</v>
      </c>
      <c r="O202" s="29">
        <f ca="1">IF(BaseFuncionarios[[#This Row],[Data de Demissao]]="",
INT(YEARFRAC(BaseFuncionarios[[#This Row],[Data de Contratacao]],TODAY())),
INT(YEARFRAC(BaseFuncionarios[[#This Row],[Data de Demissao]],TODAY())))</f>
        <v>7</v>
      </c>
      <c r="P20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V20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0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0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7 anos</v>
      </c>
    </row>
    <row r="203" spans="1:24" x14ac:dyDescent="0.3">
      <c r="A203">
        <v>202</v>
      </c>
      <c r="B203" s="48" t="s">
        <v>294</v>
      </c>
      <c r="C203" s="51" t="s">
        <v>67</v>
      </c>
      <c r="D203" s="54" t="s">
        <v>556</v>
      </c>
      <c r="E203" s="29">
        <f ca="1">INT(YEARFRAC(BaseFuncionarios[[#This Row],[Data de Nascimento]],TODAY()))</f>
        <v>39</v>
      </c>
      <c r="F203" s="54" t="s">
        <v>748</v>
      </c>
      <c r="G203" s="27"/>
      <c r="H203" s="58">
        <v>2482.91</v>
      </c>
      <c r="I203" s="2"/>
      <c r="J203" s="2"/>
      <c r="K203" s="3">
        <f>SUM(BaseFuncionarios[[#This Row],[Salario Base]:[VR]])</f>
        <v>2482.91</v>
      </c>
      <c r="L203" s="64" t="s">
        <v>788</v>
      </c>
      <c r="M203" s="74" t="s">
        <v>830</v>
      </c>
      <c r="N203" s="23">
        <f>BaseFuncionarios[[#This Row],[Salário Total]]</f>
        <v>2482.91</v>
      </c>
      <c r="O203" s="29">
        <f ca="1">IF(BaseFuncionarios[[#This Row],[Data de Demissao]]="",
INT(YEARFRAC(BaseFuncionarios[[#This Row],[Data de Contratacao]],TODAY())),
INT(YEARFRAC(BaseFuncionarios[[#This Row],[Data de Demissao]],TODAY())))</f>
        <v>8</v>
      </c>
      <c r="P20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V20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0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0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8 anos</v>
      </c>
    </row>
    <row r="204" spans="1:24" x14ac:dyDescent="0.3">
      <c r="A204">
        <v>203</v>
      </c>
      <c r="B204" s="42" t="s">
        <v>295</v>
      </c>
      <c r="C204" s="53" t="s">
        <v>67</v>
      </c>
      <c r="D204" s="54" t="s">
        <v>557</v>
      </c>
      <c r="E204" s="29">
        <f ca="1">INT(YEARFRAC(BaseFuncionarios[[#This Row],[Data de Nascimento]],TODAY()))</f>
        <v>31</v>
      </c>
      <c r="F204" s="54" t="s">
        <v>749</v>
      </c>
      <c r="G204" s="27"/>
      <c r="H204" s="55">
        <v>2204.69</v>
      </c>
      <c r="I204" s="2"/>
      <c r="J204" s="2"/>
      <c r="K204" s="3">
        <f>SUM(BaseFuncionarios[[#This Row],[Salario Base]:[VR]])</f>
        <v>2204.69</v>
      </c>
      <c r="L204" s="59" t="s">
        <v>775</v>
      </c>
      <c r="M204" s="69" t="s">
        <v>846</v>
      </c>
      <c r="N204" s="23">
        <f>BaseFuncionarios[[#This Row],[Salário Total]]</f>
        <v>2204.69</v>
      </c>
      <c r="O204" s="29">
        <f ca="1">IF(BaseFuncionarios[[#This Row],[Data de Demissao]]="",
INT(YEARFRAC(BaseFuncionarios[[#This Row],[Data de Contratacao]],TODAY())),
INT(YEARFRAC(BaseFuncionarios[[#This Row],[Data de Demissao]],TODAY())))</f>
        <v>1</v>
      </c>
      <c r="P20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0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0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0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205" spans="1:24" x14ac:dyDescent="0.3">
      <c r="A205">
        <v>204</v>
      </c>
      <c r="B205" s="42" t="s">
        <v>296</v>
      </c>
      <c r="C205" s="51" t="s">
        <v>67</v>
      </c>
      <c r="D205" s="54" t="s">
        <v>558</v>
      </c>
      <c r="E205" s="29">
        <f ca="1">INT(YEARFRAC(BaseFuncionarios[[#This Row],[Data de Nascimento]],TODAY()))</f>
        <v>41</v>
      </c>
      <c r="F205" s="54" t="s">
        <v>750</v>
      </c>
      <c r="G205" s="27"/>
      <c r="H205" s="55">
        <v>2482.91</v>
      </c>
      <c r="I205" s="2"/>
      <c r="J205" s="2"/>
      <c r="K205" s="3">
        <f>SUM(BaseFuncionarios[[#This Row],[Salario Base]:[VR]])</f>
        <v>2482.91</v>
      </c>
      <c r="L205" s="59" t="s">
        <v>788</v>
      </c>
      <c r="M205" s="69" t="s">
        <v>830</v>
      </c>
      <c r="N205" s="23">
        <f>BaseFuncionarios[[#This Row],[Salário Total]]</f>
        <v>2482.91</v>
      </c>
      <c r="O205" s="29">
        <f ca="1">IF(BaseFuncionarios[[#This Row],[Data de Demissao]]="",
INT(YEARFRAC(BaseFuncionarios[[#This Row],[Data de Contratacao]],TODAY())),
INT(YEARFRAC(BaseFuncionarios[[#This Row],[Data de Demissao]],TODAY())))</f>
        <v>0</v>
      </c>
      <c r="P20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0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0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0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06" spans="1:24" x14ac:dyDescent="0.3">
      <c r="A206">
        <v>205</v>
      </c>
      <c r="B206" s="42" t="s">
        <v>297</v>
      </c>
      <c r="C206" s="51" t="s">
        <v>67</v>
      </c>
      <c r="D206" s="54" t="s">
        <v>559</v>
      </c>
      <c r="E206" s="29">
        <f ca="1">INT(YEARFRAC(BaseFuncionarios[[#This Row],[Data de Nascimento]],TODAY()))</f>
        <v>36</v>
      </c>
      <c r="F206" s="54" t="s">
        <v>662</v>
      </c>
      <c r="G206" s="27"/>
      <c r="H206" s="55">
        <v>4300</v>
      </c>
      <c r="I206" s="2"/>
      <c r="J206" s="2"/>
      <c r="K206" s="3">
        <f>SUM(BaseFuncionarios[[#This Row],[Salario Base]:[VR]])</f>
        <v>4300</v>
      </c>
      <c r="L206" s="59" t="s">
        <v>822</v>
      </c>
      <c r="M206" s="69" t="s">
        <v>836</v>
      </c>
      <c r="N206" s="23">
        <f>BaseFuncionarios[[#This Row],[Salário Total]]</f>
        <v>4300</v>
      </c>
      <c r="O206" s="29">
        <f ca="1">IF(BaseFuncionarios[[#This Row],[Data de Demissao]]="",
INT(YEARFRAC(BaseFuncionarios[[#This Row],[Data de Contratacao]],TODAY())),
INT(YEARFRAC(BaseFuncionarios[[#This Row],[Data de Demissao]],TODAY())))</f>
        <v>0</v>
      </c>
      <c r="P20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0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0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0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07" spans="1:24" x14ac:dyDescent="0.3">
      <c r="A207">
        <v>206</v>
      </c>
      <c r="B207" s="42" t="s">
        <v>298</v>
      </c>
      <c r="C207" s="51" t="s">
        <v>67</v>
      </c>
      <c r="D207" s="54" t="s">
        <v>560</v>
      </c>
      <c r="E207" s="29">
        <f ca="1">INT(YEARFRAC(BaseFuncionarios[[#This Row],[Data de Nascimento]],TODAY()))</f>
        <v>35</v>
      </c>
      <c r="F207" s="54" t="s">
        <v>713</v>
      </c>
      <c r="G207" s="27"/>
      <c r="H207" s="55">
        <v>1500</v>
      </c>
      <c r="I207" s="2"/>
      <c r="J207" s="2"/>
      <c r="K207" s="3">
        <f>SUM(BaseFuncionarios[[#This Row],[Salario Base]:[VR]])</f>
        <v>1500</v>
      </c>
      <c r="L207" s="59" t="s">
        <v>776</v>
      </c>
      <c r="M207" s="69" t="s">
        <v>830</v>
      </c>
      <c r="N207" s="23">
        <f>BaseFuncionarios[[#This Row],[Salário Total]]</f>
        <v>1500</v>
      </c>
      <c r="O207" s="29">
        <f ca="1">IF(BaseFuncionarios[[#This Row],[Data de Demissao]]="",
INT(YEARFRAC(BaseFuncionarios[[#This Row],[Data de Contratacao]],TODAY())),
INT(YEARFRAC(BaseFuncionarios[[#This Row],[Data de Demissao]],TODAY())))</f>
        <v>1</v>
      </c>
      <c r="P20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0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0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0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208" spans="1:24" x14ac:dyDescent="0.3">
      <c r="A208">
        <v>207</v>
      </c>
      <c r="B208" s="42" t="s">
        <v>299</v>
      </c>
      <c r="C208" s="51" t="s">
        <v>67</v>
      </c>
      <c r="D208" s="54" t="s">
        <v>561</v>
      </c>
      <c r="E208" s="29">
        <f ca="1">INT(YEARFRAC(BaseFuncionarios[[#This Row],[Data de Nascimento]],TODAY()))</f>
        <v>42</v>
      </c>
      <c r="F208" s="54" t="s">
        <v>751</v>
      </c>
      <c r="G208" s="27"/>
      <c r="H208" s="55">
        <v>2725.62</v>
      </c>
      <c r="I208" s="2"/>
      <c r="J208" s="2"/>
      <c r="K208" s="3">
        <f>SUM(BaseFuncionarios[[#This Row],[Salario Base]:[VR]])</f>
        <v>2725.62</v>
      </c>
      <c r="L208" s="59" t="s">
        <v>786</v>
      </c>
      <c r="M208" s="67" t="s">
        <v>836</v>
      </c>
      <c r="N208" s="23">
        <f>BaseFuncionarios[[#This Row],[Salário Total]]</f>
        <v>2725.62</v>
      </c>
      <c r="O208" s="29">
        <f ca="1">IF(BaseFuncionarios[[#This Row],[Data de Demissao]]="",
INT(YEARFRAC(BaseFuncionarios[[#This Row],[Data de Contratacao]],TODAY())),
INT(YEARFRAC(BaseFuncionarios[[#This Row],[Data de Demissao]],TODAY())))</f>
        <v>0</v>
      </c>
      <c r="P20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0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0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0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09" spans="1:24" x14ac:dyDescent="0.3">
      <c r="A209">
        <v>208</v>
      </c>
      <c r="B209" s="42" t="s">
        <v>300</v>
      </c>
      <c r="C209" s="51" t="s">
        <v>67</v>
      </c>
      <c r="D209" s="54" t="s">
        <v>562</v>
      </c>
      <c r="E209" s="29">
        <f ca="1">INT(YEARFRAC(BaseFuncionarios[[#This Row],[Data de Nascimento]],TODAY()))</f>
        <v>23</v>
      </c>
      <c r="F209" s="54" t="s">
        <v>638</v>
      </c>
      <c r="G209" s="27"/>
      <c r="H209" s="55">
        <v>1770.11</v>
      </c>
      <c r="I209" s="2"/>
      <c r="J209" s="2"/>
      <c r="K209" s="3">
        <f>SUM(BaseFuncionarios[[#This Row],[Salario Base]:[VR]])</f>
        <v>1770.11</v>
      </c>
      <c r="L209" s="59" t="s">
        <v>776</v>
      </c>
      <c r="M209" s="67" t="s">
        <v>836</v>
      </c>
      <c r="N209" s="23">
        <f>BaseFuncionarios[[#This Row],[Salário Total]]</f>
        <v>1770.11</v>
      </c>
      <c r="O209" s="29">
        <f ca="1">IF(BaseFuncionarios[[#This Row],[Data de Demissao]]="",
INT(YEARFRAC(BaseFuncionarios[[#This Row],[Data de Contratacao]],TODAY())),
INT(YEARFRAC(BaseFuncionarios[[#This Row],[Data de Demissao]],TODAY())))</f>
        <v>0</v>
      </c>
      <c r="P20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0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0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0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10" spans="1:24" x14ac:dyDescent="0.3">
      <c r="A210">
        <v>209</v>
      </c>
      <c r="B210" s="43" t="s">
        <v>301</v>
      </c>
      <c r="C210" s="51" t="s">
        <v>66</v>
      </c>
      <c r="D210" s="54" t="s">
        <v>563</v>
      </c>
      <c r="E210" s="29">
        <f ca="1">INT(YEARFRAC(BaseFuncionarios[[#This Row],[Data de Nascimento]],TODAY()))</f>
        <v>30</v>
      </c>
      <c r="F210" s="54" t="s">
        <v>632</v>
      </c>
      <c r="G210" s="27"/>
      <c r="H210" s="55">
        <v>2963.74</v>
      </c>
      <c r="I210" s="2"/>
      <c r="J210" s="2"/>
      <c r="K210" s="3">
        <f>SUM(BaseFuncionarios[[#This Row],[Salario Base]:[VR]])</f>
        <v>2963.74</v>
      </c>
      <c r="L210" s="59" t="s">
        <v>789</v>
      </c>
      <c r="M210" s="68" t="s">
        <v>830</v>
      </c>
      <c r="N210" s="23">
        <f>BaseFuncionarios[[#This Row],[Salário Total]]</f>
        <v>2963.74</v>
      </c>
      <c r="O210" s="29">
        <f ca="1">IF(BaseFuncionarios[[#This Row],[Data de Demissao]]="",
INT(YEARFRAC(BaseFuncionarios[[#This Row],[Data de Contratacao]],TODAY())),
INT(YEARFRAC(BaseFuncionarios[[#This Row],[Data de Demissao]],TODAY())))</f>
        <v>1</v>
      </c>
      <c r="P21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1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1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1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211" spans="1:24" x14ac:dyDescent="0.3">
      <c r="A211">
        <v>210</v>
      </c>
      <c r="B211" s="42" t="s">
        <v>302</v>
      </c>
      <c r="C211" s="51" t="s">
        <v>67</v>
      </c>
      <c r="D211" s="54" t="s">
        <v>564</v>
      </c>
      <c r="E211" s="29">
        <f ca="1">INT(YEARFRAC(BaseFuncionarios[[#This Row],[Data de Nascimento]],TODAY()))</f>
        <v>27</v>
      </c>
      <c r="F211" s="54" t="s">
        <v>751</v>
      </c>
      <c r="G211" s="27"/>
      <c r="H211" s="55">
        <v>1770.11</v>
      </c>
      <c r="I211" s="2"/>
      <c r="J211" s="2"/>
      <c r="K211" s="3">
        <f>SUM(BaseFuncionarios[[#This Row],[Salario Base]:[VR]])</f>
        <v>1770.11</v>
      </c>
      <c r="L211" s="59" t="s">
        <v>776</v>
      </c>
      <c r="M211" s="67" t="s">
        <v>836</v>
      </c>
      <c r="N211" s="23">
        <f>BaseFuncionarios[[#This Row],[Salário Total]]</f>
        <v>1770.11</v>
      </c>
      <c r="O211" s="29">
        <f ca="1">IF(BaseFuncionarios[[#This Row],[Data de Demissao]]="",
INT(YEARFRAC(BaseFuncionarios[[#This Row],[Data de Contratacao]],TODAY())),
INT(YEARFRAC(BaseFuncionarios[[#This Row],[Data de Demissao]],TODAY())))</f>
        <v>0</v>
      </c>
      <c r="P21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1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1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1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12" spans="1:24" x14ac:dyDescent="0.3">
      <c r="A212">
        <v>211</v>
      </c>
      <c r="B212" s="42" t="s">
        <v>303</v>
      </c>
      <c r="C212" s="51" t="s">
        <v>67</v>
      </c>
      <c r="D212" s="54" t="s">
        <v>565</v>
      </c>
      <c r="E212" s="29">
        <f ca="1">INT(YEARFRAC(BaseFuncionarios[[#This Row],[Data de Nascimento]],TODAY()))</f>
        <v>38</v>
      </c>
      <c r="F212" s="54" t="s">
        <v>752</v>
      </c>
      <c r="G212" s="27"/>
      <c r="H212" s="55">
        <v>2694.3</v>
      </c>
      <c r="I212" s="2"/>
      <c r="J212" s="2"/>
      <c r="K212" s="3">
        <f>SUM(BaseFuncionarios[[#This Row],[Salario Base]:[VR]])</f>
        <v>2694.3</v>
      </c>
      <c r="L212" s="59" t="s">
        <v>817</v>
      </c>
      <c r="M212" s="67" t="s">
        <v>836</v>
      </c>
      <c r="N212" s="23">
        <f>BaseFuncionarios[[#This Row],[Salário Total]]</f>
        <v>2694.3</v>
      </c>
      <c r="O212" s="29">
        <f ca="1">IF(BaseFuncionarios[[#This Row],[Data de Demissao]]="",
INT(YEARFRAC(BaseFuncionarios[[#This Row],[Data de Contratacao]],TODAY())),
INT(YEARFRAC(BaseFuncionarios[[#This Row],[Data de Demissao]],TODAY())))</f>
        <v>0</v>
      </c>
      <c r="P21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1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1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1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13" spans="1:24" x14ac:dyDescent="0.3">
      <c r="A213">
        <v>212</v>
      </c>
      <c r="B213" s="43" t="s">
        <v>304</v>
      </c>
      <c r="C213" s="51" t="s">
        <v>67</v>
      </c>
      <c r="D213" s="54" t="s">
        <v>566</v>
      </c>
      <c r="E213" s="29">
        <f ca="1">INT(YEARFRAC(BaseFuncionarios[[#This Row],[Data de Nascimento]],TODAY()))</f>
        <v>28</v>
      </c>
      <c r="F213" s="54" t="s">
        <v>680</v>
      </c>
      <c r="G213" s="27"/>
      <c r="H213" s="55">
        <v>2963.74</v>
      </c>
      <c r="I213" s="2"/>
      <c r="J213" s="2"/>
      <c r="K213" s="3">
        <f>SUM(BaseFuncionarios[[#This Row],[Salario Base]:[VR]])</f>
        <v>2963.74</v>
      </c>
      <c r="L213" s="59" t="s">
        <v>789</v>
      </c>
      <c r="M213" s="68" t="s">
        <v>830</v>
      </c>
      <c r="N213" s="23">
        <f>BaseFuncionarios[[#This Row],[Salário Total]]</f>
        <v>2963.74</v>
      </c>
      <c r="O213" s="29">
        <f ca="1">IF(BaseFuncionarios[[#This Row],[Data de Demissao]]="",
INT(YEARFRAC(BaseFuncionarios[[#This Row],[Data de Contratacao]],TODAY())),
INT(YEARFRAC(BaseFuncionarios[[#This Row],[Data de Demissao]],TODAY())))</f>
        <v>0</v>
      </c>
      <c r="P21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1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1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1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14" spans="1:24" x14ac:dyDescent="0.3">
      <c r="A214">
        <v>213</v>
      </c>
      <c r="B214" s="43" t="s">
        <v>305</v>
      </c>
      <c r="C214" s="51" t="s">
        <v>67</v>
      </c>
      <c r="D214" s="54" t="s">
        <v>567</v>
      </c>
      <c r="E214" s="29">
        <f ca="1">INT(YEARFRAC(BaseFuncionarios[[#This Row],[Data de Nascimento]],TODAY()))</f>
        <v>28</v>
      </c>
      <c r="F214" s="54" t="s">
        <v>753</v>
      </c>
      <c r="G214" s="27"/>
      <c r="H214" s="55">
        <v>2204.69</v>
      </c>
      <c r="I214" s="2"/>
      <c r="J214" s="2"/>
      <c r="K214" s="3">
        <f>SUM(BaseFuncionarios[[#This Row],[Salario Base]:[VR]])</f>
        <v>2204.69</v>
      </c>
      <c r="L214" s="59" t="s">
        <v>775</v>
      </c>
      <c r="M214" s="66" t="s">
        <v>856</v>
      </c>
      <c r="N214" s="23">
        <f>BaseFuncionarios[[#This Row],[Salário Total]]</f>
        <v>2204.69</v>
      </c>
      <c r="O214" s="29">
        <f ca="1">IF(BaseFuncionarios[[#This Row],[Data de Demissao]]="",
INT(YEARFRAC(BaseFuncionarios[[#This Row],[Data de Contratacao]],TODAY())),
INT(YEARFRAC(BaseFuncionarios[[#This Row],[Data de Demissao]],TODAY())))</f>
        <v>1</v>
      </c>
      <c r="P21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1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1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1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215" spans="1:24" x14ac:dyDescent="0.3">
      <c r="A215">
        <v>214</v>
      </c>
      <c r="B215" s="42" t="s">
        <v>306</v>
      </c>
      <c r="C215" s="51" t="s">
        <v>67</v>
      </c>
      <c r="D215" s="54" t="s">
        <v>568</v>
      </c>
      <c r="E215" s="29">
        <f ca="1">INT(YEARFRAC(BaseFuncionarios[[#This Row],[Data de Nascimento]],TODAY()))</f>
        <v>21</v>
      </c>
      <c r="F215" s="54" t="s">
        <v>620</v>
      </c>
      <c r="G215" s="27"/>
      <c r="H215" s="55">
        <v>1770.11</v>
      </c>
      <c r="I215" s="2"/>
      <c r="J215" s="2"/>
      <c r="K215" s="3">
        <f>SUM(BaseFuncionarios[[#This Row],[Salario Base]:[VR]])</f>
        <v>1770.11</v>
      </c>
      <c r="L215" s="59" t="s">
        <v>776</v>
      </c>
      <c r="M215" s="51" t="s">
        <v>830</v>
      </c>
      <c r="N215" s="23">
        <f>BaseFuncionarios[[#This Row],[Salário Total]]</f>
        <v>1770.11</v>
      </c>
      <c r="O215" s="29">
        <f ca="1">IF(BaseFuncionarios[[#This Row],[Data de Demissao]]="",
INT(YEARFRAC(BaseFuncionarios[[#This Row],[Data de Contratacao]],TODAY())),
INT(YEARFRAC(BaseFuncionarios[[#This Row],[Data de Demissao]],TODAY())))</f>
        <v>1</v>
      </c>
      <c r="P21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1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1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>Comemora 1 na Empresa!!!</v>
      </c>
      <c r="X21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216" spans="1:24" x14ac:dyDescent="0.3">
      <c r="A216">
        <v>215</v>
      </c>
      <c r="B216" s="42" t="s">
        <v>307</v>
      </c>
      <c r="C216" s="51" t="s">
        <v>67</v>
      </c>
      <c r="D216" s="54" t="s">
        <v>569</v>
      </c>
      <c r="E216" s="29">
        <f ca="1">INT(YEARFRAC(BaseFuncionarios[[#This Row],[Data de Nascimento]],TODAY()))</f>
        <v>34</v>
      </c>
      <c r="F216" s="54" t="s">
        <v>736</v>
      </c>
      <c r="G216" s="27"/>
      <c r="H216" s="55">
        <v>2482.91</v>
      </c>
      <c r="I216" s="2"/>
      <c r="J216" s="2"/>
      <c r="K216" s="3">
        <f>SUM(BaseFuncionarios[[#This Row],[Salario Base]:[VR]])</f>
        <v>2482.91</v>
      </c>
      <c r="L216" s="59" t="s">
        <v>784</v>
      </c>
      <c r="M216" s="67" t="s">
        <v>836</v>
      </c>
      <c r="N216" s="23">
        <f>BaseFuncionarios[[#This Row],[Salário Total]]</f>
        <v>2482.91</v>
      </c>
      <c r="O216" s="29">
        <f ca="1">IF(BaseFuncionarios[[#This Row],[Data de Demissao]]="",
INT(YEARFRAC(BaseFuncionarios[[#This Row],[Data de Contratacao]],TODAY())),
INT(YEARFRAC(BaseFuncionarios[[#This Row],[Data de Demissao]],TODAY())))</f>
        <v>3</v>
      </c>
      <c r="P21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21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1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1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217" spans="1:24" x14ac:dyDescent="0.3">
      <c r="A217">
        <v>216</v>
      </c>
      <c r="B217" s="43" t="s">
        <v>308</v>
      </c>
      <c r="C217" s="51" t="s">
        <v>67</v>
      </c>
      <c r="D217" s="54" t="s">
        <v>570</v>
      </c>
      <c r="E217" s="29">
        <f ca="1">INT(YEARFRAC(BaseFuncionarios[[#This Row],[Data de Nascimento]],TODAY()))</f>
        <v>41</v>
      </c>
      <c r="F217" s="54" t="s">
        <v>621</v>
      </c>
      <c r="G217" s="27"/>
      <c r="H217" s="55">
        <v>1770.11</v>
      </c>
      <c r="I217" s="2"/>
      <c r="J217" s="2"/>
      <c r="K217" s="3">
        <f>SUM(BaseFuncionarios[[#This Row],[Salario Base]:[VR]])</f>
        <v>1770.11</v>
      </c>
      <c r="L217" s="59" t="s">
        <v>776</v>
      </c>
      <c r="M217" s="66" t="s">
        <v>835</v>
      </c>
      <c r="N217" s="23">
        <f>BaseFuncionarios[[#This Row],[Salário Total]]</f>
        <v>1770.11</v>
      </c>
      <c r="O217" s="29">
        <f ca="1">IF(BaseFuncionarios[[#This Row],[Data de Demissao]]="",
INT(YEARFRAC(BaseFuncionarios[[#This Row],[Data de Contratacao]],TODAY())),
INT(YEARFRAC(BaseFuncionarios[[#This Row],[Data de Demissao]],TODAY())))</f>
        <v>0</v>
      </c>
      <c r="P21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1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1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1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18" spans="1:24" x14ac:dyDescent="0.3">
      <c r="A218">
        <v>217</v>
      </c>
      <c r="B218" s="42" t="s">
        <v>309</v>
      </c>
      <c r="C218" s="51" t="s">
        <v>67</v>
      </c>
      <c r="D218" s="54" t="s">
        <v>571</v>
      </c>
      <c r="E218" s="29">
        <f ca="1">INT(YEARFRAC(BaseFuncionarios[[#This Row],[Data de Nascimento]],TODAY()))</f>
        <v>23</v>
      </c>
      <c r="F218" s="54" t="s">
        <v>678</v>
      </c>
      <c r="G218" s="27"/>
      <c r="H218" s="55">
        <v>1770.11</v>
      </c>
      <c r="I218" s="2"/>
      <c r="J218" s="2"/>
      <c r="K218" s="3">
        <f>SUM(BaseFuncionarios[[#This Row],[Salario Base]:[VR]])</f>
        <v>1770.11</v>
      </c>
      <c r="L218" s="59" t="s">
        <v>776</v>
      </c>
      <c r="M218" s="67" t="s">
        <v>836</v>
      </c>
      <c r="N218" s="23">
        <f>BaseFuncionarios[[#This Row],[Salário Total]]</f>
        <v>1770.11</v>
      </c>
      <c r="O218" s="29">
        <f ca="1">IF(BaseFuncionarios[[#This Row],[Data de Demissao]]="",
INT(YEARFRAC(BaseFuncionarios[[#This Row],[Data de Contratacao]],TODAY())),
INT(YEARFRAC(BaseFuncionarios[[#This Row],[Data de Demissao]],TODAY())))</f>
        <v>0</v>
      </c>
      <c r="P21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1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1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1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19" spans="1:24" x14ac:dyDescent="0.3">
      <c r="A219">
        <v>218</v>
      </c>
      <c r="B219" s="42" t="s">
        <v>310</v>
      </c>
      <c r="C219" s="51" t="s">
        <v>66</v>
      </c>
      <c r="D219" s="54" t="s">
        <v>572</v>
      </c>
      <c r="E219" s="29">
        <f ca="1">INT(YEARFRAC(BaseFuncionarios[[#This Row],[Data de Nascimento]],TODAY()))</f>
        <v>50</v>
      </c>
      <c r="F219" s="54" t="s">
        <v>754</v>
      </c>
      <c r="G219" s="27"/>
      <c r="H219" s="55">
        <v>2482.91</v>
      </c>
      <c r="I219" s="2"/>
      <c r="J219" s="2"/>
      <c r="K219" s="3">
        <f>SUM(BaseFuncionarios[[#This Row],[Salario Base]:[VR]])</f>
        <v>2482.91</v>
      </c>
      <c r="L219" s="59" t="s">
        <v>784</v>
      </c>
      <c r="M219" s="67" t="s">
        <v>836</v>
      </c>
      <c r="N219" s="23">
        <f>BaseFuncionarios[[#This Row],[Salário Total]]</f>
        <v>2482.91</v>
      </c>
      <c r="O219" s="29">
        <f ca="1">IF(BaseFuncionarios[[#This Row],[Data de Demissao]]="",
INT(YEARFRAC(BaseFuncionarios[[#This Row],[Data de Contratacao]],TODAY())),
INT(YEARFRAC(BaseFuncionarios[[#This Row],[Data de Demissao]],TODAY())))</f>
        <v>4</v>
      </c>
      <c r="P21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21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1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1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4 anos</v>
      </c>
    </row>
    <row r="220" spans="1:24" x14ac:dyDescent="0.3">
      <c r="A220">
        <v>219</v>
      </c>
      <c r="B220" s="43" t="s">
        <v>311</v>
      </c>
      <c r="C220" s="51" t="s">
        <v>67</v>
      </c>
      <c r="D220" s="54" t="s">
        <v>573</v>
      </c>
      <c r="E220" s="29">
        <f ca="1">INT(YEARFRAC(BaseFuncionarios[[#This Row],[Data de Nascimento]],TODAY()))</f>
        <v>30</v>
      </c>
      <c r="F220" s="54" t="s">
        <v>634</v>
      </c>
      <c r="G220" s="27"/>
      <c r="H220" s="55">
        <v>2204.69</v>
      </c>
      <c r="I220" s="2"/>
      <c r="J220" s="2"/>
      <c r="K220" s="3">
        <f>SUM(BaseFuncionarios[[#This Row],[Salario Base]:[VR]])</f>
        <v>2204.69</v>
      </c>
      <c r="L220" s="59" t="s">
        <v>775</v>
      </c>
      <c r="M220" s="66"/>
      <c r="N220" s="23">
        <f>BaseFuncionarios[[#This Row],[Salário Total]]</f>
        <v>2204.69</v>
      </c>
      <c r="O220" s="29">
        <f ca="1">IF(BaseFuncionarios[[#This Row],[Data de Demissao]]="",
INT(YEARFRAC(BaseFuncionarios[[#This Row],[Data de Contratacao]],TODAY())),
INT(YEARFRAC(BaseFuncionarios[[#This Row],[Data de Demissao]],TODAY())))</f>
        <v>0</v>
      </c>
      <c r="P22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2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2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2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21" spans="1:24" x14ac:dyDescent="0.3">
      <c r="A221">
        <v>220</v>
      </c>
      <c r="B221" s="42" t="s">
        <v>312</v>
      </c>
      <c r="C221" s="51" t="s">
        <v>67</v>
      </c>
      <c r="D221" s="54" t="s">
        <v>574</v>
      </c>
      <c r="E221" s="29">
        <f ca="1">INT(YEARFRAC(BaseFuncionarios[[#This Row],[Data de Nascimento]],TODAY()))</f>
        <v>38</v>
      </c>
      <c r="F221" s="54" t="s">
        <v>674</v>
      </c>
      <c r="G221" s="27"/>
      <c r="H221" s="55">
        <v>2204.69</v>
      </c>
      <c r="I221" s="2"/>
      <c r="J221" s="2"/>
      <c r="K221" s="3">
        <f>SUM(BaseFuncionarios[[#This Row],[Salario Base]:[VR]])</f>
        <v>2204.69</v>
      </c>
      <c r="L221" s="59" t="s">
        <v>775</v>
      </c>
      <c r="M221" s="69" t="s">
        <v>846</v>
      </c>
      <c r="N221" s="23">
        <f>BaseFuncionarios[[#This Row],[Salário Total]]</f>
        <v>2204.69</v>
      </c>
      <c r="O221" s="29">
        <f ca="1">IF(BaseFuncionarios[[#This Row],[Data de Demissao]]="",
INT(YEARFRAC(BaseFuncionarios[[#This Row],[Data de Contratacao]],TODAY())),
INT(YEARFRAC(BaseFuncionarios[[#This Row],[Data de Demissao]],TODAY())))</f>
        <v>1</v>
      </c>
      <c r="P22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2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2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2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222" spans="1:24" x14ac:dyDescent="0.3">
      <c r="A222">
        <v>221</v>
      </c>
      <c r="B222" s="43" t="s">
        <v>313</v>
      </c>
      <c r="C222" s="51" t="s">
        <v>67</v>
      </c>
      <c r="D222" s="54" t="s">
        <v>575</v>
      </c>
      <c r="E222" s="29">
        <f ca="1">INT(YEARFRAC(BaseFuncionarios[[#This Row],[Data de Nascimento]],TODAY()))</f>
        <v>21</v>
      </c>
      <c r="F222" s="54" t="s">
        <v>755</v>
      </c>
      <c r="G222" s="27"/>
      <c r="H222" s="55">
        <v>2204.69</v>
      </c>
      <c r="I222" s="2"/>
      <c r="J222" s="2"/>
      <c r="K222" s="3">
        <f>SUM(BaseFuncionarios[[#This Row],[Salario Base]:[VR]])</f>
        <v>2204.69</v>
      </c>
      <c r="L222" s="59" t="s">
        <v>775</v>
      </c>
      <c r="M222" s="68" t="s">
        <v>841</v>
      </c>
      <c r="N222" s="23">
        <f>BaseFuncionarios[[#This Row],[Salário Total]]</f>
        <v>2204.69</v>
      </c>
      <c r="O222" s="29">
        <f ca="1">IF(BaseFuncionarios[[#This Row],[Data de Demissao]]="",
INT(YEARFRAC(BaseFuncionarios[[#This Row],[Data de Contratacao]],TODAY())),
INT(YEARFRAC(BaseFuncionarios[[#This Row],[Data de Demissao]],TODAY())))</f>
        <v>1</v>
      </c>
      <c r="P22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2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2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2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223" spans="1:24" x14ac:dyDescent="0.3">
      <c r="A223">
        <v>222</v>
      </c>
      <c r="B223" s="43" t="s">
        <v>314</v>
      </c>
      <c r="C223" s="51" t="s">
        <v>67</v>
      </c>
      <c r="D223" s="54" t="s">
        <v>576</v>
      </c>
      <c r="E223" s="29">
        <f ca="1">INT(YEARFRAC(BaseFuncionarios[[#This Row],[Data de Nascimento]],TODAY()))</f>
        <v>49</v>
      </c>
      <c r="F223" s="54" t="s">
        <v>650</v>
      </c>
      <c r="G223" s="27"/>
      <c r="H223" s="55">
        <v>2482.91</v>
      </c>
      <c r="I223" s="2"/>
      <c r="J223" s="2"/>
      <c r="K223" s="3">
        <f>SUM(BaseFuncionarios[[#This Row],[Salario Base]:[VR]])</f>
        <v>2482.91</v>
      </c>
      <c r="L223" s="59" t="s">
        <v>784</v>
      </c>
      <c r="M223" s="67" t="s">
        <v>845</v>
      </c>
      <c r="N223" s="23">
        <f>BaseFuncionarios[[#This Row],[Salário Total]]</f>
        <v>2482.91</v>
      </c>
      <c r="O223" s="29">
        <f ca="1">IF(BaseFuncionarios[[#This Row],[Data de Demissao]]="",
INT(YEARFRAC(BaseFuncionarios[[#This Row],[Data de Contratacao]],TODAY())),
INT(YEARFRAC(BaseFuncionarios[[#This Row],[Data de Demissao]],TODAY())))</f>
        <v>2</v>
      </c>
      <c r="P22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2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2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2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224" spans="1:24" x14ac:dyDescent="0.3">
      <c r="A224">
        <v>223</v>
      </c>
      <c r="B224" s="43" t="s">
        <v>315</v>
      </c>
      <c r="C224" s="51" t="s">
        <v>67</v>
      </c>
      <c r="D224" s="54" t="s">
        <v>577</v>
      </c>
      <c r="E224" s="29">
        <f ca="1">INT(YEARFRAC(BaseFuncionarios[[#This Row],[Data de Nascimento]],TODAY()))</f>
        <v>43</v>
      </c>
      <c r="F224" s="54" t="s">
        <v>756</v>
      </c>
      <c r="G224" s="27"/>
      <c r="H224" s="55">
        <v>2204.69</v>
      </c>
      <c r="I224" s="2"/>
      <c r="J224" s="2"/>
      <c r="K224" s="3">
        <f>SUM(BaseFuncionarios[[#This Row],[Salario Base]:[VR]])</f>
        <v>2204.69</v>
      </c>
      <c r="L224" s="59" t="s">
        <v>775</v>
      </c>
      <c r="M224" s="69" t="s">
        <v>831</v>
      </c>
      <c r="N224" s="23">
        <f>BaseFuncionarios[[#This Row],[Salário Total]]</f>
        <v>2204.69</v>
      </c>
      <c r="O224" s="29">
        <f ca="1">IF(BaseFuncionarios[[#This Row],[Data de Demissao]]="",
INT(YEARFRAC(BaseFuncionarios[[#This Row],[Data de Contratacao]],TODAY())),
INT(YEARFRAC(BaseFuncionarios[[#This Row],[Data de Demissao]],TODAY())))</f>
        <v>0</v>
      </c>
      <c r="P22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2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2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2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25" spans="1:24" x14ac:dyDescent="0.3">
      <c r="A225">
        <v>224</v>
      </c>
      <c r="B225" s="43" t="s">
        <v>316</v>
      </c>
      <c r="C225" s="51" t="s">
        <v>67</v>
      </c>
      <c r="D225" s="54" t="s">
        <v>578</v>
      </c>
      <c r="E225" s="29">
        <f ca="1">INT(YEARFRAC(BaseFuncionarios[[#This Row],[Data de Nascimento]],TODAY()))</f>
        <v>33</v>
      </c>
      <c r="F225" s="54" t="s">
        <v>623</v>
      </c>
      <c r="G225" s="27"/>
      <c r="H225" s="55">
        <v>1770.11</v>
      </c>
      <c r="I225" s="2"/>
      <c r="J225" s="2"/>
      <c r="K225" s="3">
        <f>SUM(BaseFuncionarios[[#This Row],[Salario Base]:[VR]])</f>
        <v>1770.11</v>
      </c>
      <c r="L225" s="59" t="s">
        <v>777</v>
      </c>
      <c r="M225" s="66" t="s">
        <v>831</v>
      </c>
      <c r="N225" s="23">
        <f>BaseFuncionarios[[#This Row],[Salário Total]]</f>
        <v>1770.11</v>
      </c>
      <c r="O225" s="29">
        <f ca="1">IF(BaseFuncionarios[[#This Row],[Data de Demissao]]="",
INT(YEARFRAC(BaseFuncionarios[[#This Row],[Data de Contratacao]],TODAY())),
INT(YEARFRAC(BaseFuncionarios[[#This Row],[Data de Demissao]],TODAY())))</f>
        <v>0</v>
      </c>
      <c r="P22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2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2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2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26" spans="1:24" x14ac:dyDescent="0.3">
      <c r="A226">
        <v>225</v>
      </c>
      <c r="B226" s="42" t="s">
        <v>317</v>
      </c>
      <c r="C226" s="51" t="s">
        <v>66</v>
      </c>
      <c r="D226" s="54" t="s">
        <v>579</v>
      </c>
      <c r="E226" s="29">
        <f ca="1">INT(YEARFRAC(BaseFuncionarios[[#This Row],[Data de Nascimento]],TODAY()))</f>
        <v>25</v>
      </c>
      <c r="F226" s="54" t="s">
        <v>757</v>
      </c>
      <c r="G226" s="27"/>
      <c r="H226" s="55">
        <v>1770.11</v>
      </c>
      <c r="I226" s="2"/>
      <c r="J226" s="2"/>
      <c r="K226" s="3">
        <f>SUM(BaseFuncionarios[[#This Row],[Salario Base]:[VR]])</f>
        <v>1770.11</v>
      </c>
      <c r="L226" s="59" t="s">
        <v>776</v>
      </c>
      <c r="M226" s="68" t="s">
        <v>857</v>
      </c>
      <c r="N226" s="23">
        <f>BaseFuncionarios[[#This Row],[Salário Total]]</f>
        <v>1770.11</v>
      </c>
      <c r="O226" s="29">
        <f ca="1">IF(BaseFuncionarios[[#This Row],[Data de Demissao]]="",
INT(YEARFRAC(BaseFuncionarios[[#This Row],[Data de Contratacao]],TODAY())),
INT(YEARFRAC(BaseFuncionarios[[#This Row],[Data de Demissao]],TODAY())))</f>
        <v>1</v>
      </c>
      <c r="P22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2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2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2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227" spans="1:24" x14ac:dyDescent="0.3">
      <c r="A227">
        <v>226</v>
      </c>
      <c r="B227" s="42" t="s">
        <v>318</v>
      </c>
      <c r="C227" s="51" t="s">
        <v>66</v>
      </c>
      <c r="D227" s="54" t="s">
        <v>580</v>
      </c>
      <c r="E227" s="29">
        <f ca="1">INT(YEARFRAC(BaseFuncionarios[[#This Row],[Data de Nascimento]],TODAY()))</f>
        <v>38</v>
      </c>
      <c r="F227" s="54" t="s">
        <v>622</v>
      </c>
      <c r="G227" s="27"/>
      <c r="H227" s="55">
        <v>2204.69</v>
      </c>
      <c r="I227" s="2"/>
      <c r="J227" s="2"/>
      <c r="K227" s="3">
        <f>SUM(BaseFuncionarios[[#This Row],[Salario Base]:[VR]])</f>
        <v>2204.69</v>
      </c>
      <c r="L227" s="59" t="s">
        <v>775</v>
      </c>
      <c r="M227" s="68" t="s">
        <v>837</v>
      </c>
      <c r="N227" s="23">
        <f>BaseFuncionarios[[#This Row],[Salário Total]]</f>
        <v>2204.69</v>
      </c>
      <c r="O227" s="29">
        <f ca="1">IF(BaseFuncionarios[[#This Row],[Data de Demissao]]="",
INT(YEARFRAC(BaseFuncionarios[[#This Row],[Data de Contratacao]],TODAY())),
INT(YEARFRAC(BaseFuncionarios[[#This Row],[Data de Demissao]],TODAY())))</f>
        <v>0</v>
      </c>
      <c r="P22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2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2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2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28" spans="1:24" x14ac:dyDescent="0.3">
      <c r="A228">
        <v>227</v>
      </c>
      <c r="B228" s="42" t="s">
        <v>319</v>
      </c>
      <c r="C228" s="51" t="s">
        <v>67</v>
      </c>
      <c r="D228" s="54" t="s">
        <v>581</v>
      </c>
      <c r="E228" s="29">
        <f ca="1">INT(YEARFRAC(BaseFuncionarios[[#This Row],[Data de Nascimento]],TODAY()))</f>
        <v>51</v>
      </c>
      <c r="F228" s="54" t="s">
        <v>683</v>
      </c>
      <c r="G228" s="27"/>
      <c r="H228" s="55">
        <v>1770.11</v>
      </c>
      <c r="I228" s="2"/>
      <c r="J228" s="2"/>
      <c r="K228" s="3">
        <f>SUM(BaseFuncionarios[[#This Row],[Salario Base]:[VR]])</f>
        <v>1770.11</v>
      </c>
      <c r="L228" s="59" t="s">
        <v>777</v>
      </c>
      <c r="M228" s="69" t="s">
        <v>831</v>
      </c>
      <c r="N228" s="23">
        <f>BaseFuncionarios[[#This Row],[Salário Total]]</f>
        <v>1770.11</v>
      </c>
      <c r="O228" s="29">
        <f ca="1">IF(BaseFuncionarios[[#This Row],[Data de Demissao]]="",
INT(YEARFRAC(BaseFuncionarios[[#This Row],[Data de Contratacao]],TODAY())),
INT(YEARFRAC(BaseFuncionarios[[#This Row],[Data de Demissao]],TODAY())))</f>
        <v>0</v>
      </c>
      <c r="P22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2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2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2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29" spans="1:24" x14ac:dyDescent="0.3">
      <c r="A229">
        <v>228</v>
      </c>
      <c r="B229" s="43" t="s">
        <v>320</v>
      </c>
      <c r="C229" s="51" t="s">
        <v>66</v>
      </c>
      <c r="D229" s="54" t="s">
        <v>582</v>
      </c>
      <c r="E229" s="29">
        <f ca="1">INT(YEARFRAC(BaseFuncionarios[[#This Row],[Data de Nascimento]],TODAY()))</f>
        <v>51</v>
      </c>
      <c r="F229" s="54" t="s">
        <v>712</v>
      </c>
      <c r="G229" s="27"/>
      <c r="H229" s="55">
        <v>1783</v>
      </c>
      <c r="I229" s="2"/>
      <c r="J229" s="2"/>
      <c r="K229" s="3">
        <f>SUM(BaseFuncionarios[[#This Row],[Salario Base]:[VR]])</f>
        <v>1783</v>
      </c>
      <c r="L229" s="59" t="s">
        <v>776</v>
      </c>
      <c r="M229" s="51" t="s">
        <v>830</v>
      </c>
      <c r="N229" s="23">
        <f>BaseFuncionarios[[#This Row],[Salário Total]]</f>
        <v>1783</v>
      </c>
      <c r="O229" s="29">
        <f ca="1">IF(BaseFuncionarios[[#This Row],[Data de Demissao]]="",
INT(YEARFRAC(BaseFuncionarios[[#This Row],[Data de Contratacao]],TODAY())),
INT(YEARFRAC(BaseFuncionarios[[#This Row],[Data de Demissao]],TODAY())))</f>
        <v>2</v>
      </c>
      <c r="P22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2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2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2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230" spans="1:24" x14ac:dyDescent="0.3">
      <c r="A230">
        <v>229</v>
      </c>
      <c r="B230" s="42" t="s">
        <v>321</v>
      </c>
      <c r="C230" s="51" t="s">
        <v>66</v>
      </c>
      <c r="D230" s="54" t="s">
        <v>583</v>
      </c>
      <c r="E230" s="29">
        <f ca="1">INT(YEARFRAC(BaseFuncionarios[[#This Row],[Data de Nascimento]],TODAY()))</f>
        <v>35</v>
      </c>
      <c r="F230" s="54" t="s">
        <v>622</v>
      </c>
      <c r="G230" s="27"/>
      <c r="H230" s="55">
        <v>2204.69</v>
      </c>
      <c r="I230" s="2"/>
      <c r="J230" s="2"/>
      <c r="K230" s="3">
        <f>SUM(BaseFuncionarios[[#This Row],[Salario Base]:[VR]])</f>
        <v>2204.69</v>
      </c>
      <c r="L230" s="59" t="s">
        <v>775</v>
      </c>
      <c r="M230" s="68" t="s">
        <v>837</v>
      </c>
      <c r="N230" s="23">
        <f>BaseFuncionarios[[#This Row],[Salário Total]]</f>
        <v>2204.69</v>
      </c>
      <c r="O230" s="29">
        <f ca="1">IF(BaseFuncionarios[[#This Row],[Data de Demissao]]="",
INT(YEARFRAC(BaseFuncionarios[[#This Row],[Data de Contratacao]],TODAY())),
INT(YEARFRAC(BaseFuncionarios[[#This Row],[Data de Demissao]],TODAY())))</f>
        <v>0</v>
      </c>
      <c r="P23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3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3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3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31" spans="1:24" x14ac:dyDescent="0.3">
      <c r="A231">
        <v>230</v>
      </c>
      <c r="B231" s="43" t="s">
        <v>322</v>
      </c>
      <c r="C231" s="51" t="s">
        <v>67</v>
      </c>
      <c r="D231" s="54" t="s">
        <v>584</v>
      </c>
      <c r="E231" s="29">
        <f ca="1">INT(YEARFRAC(BaseFuncionarios[[#This Row],[Data de Nascimento]],TODAY()))</f>
        <v>45</v>
      </c>
      <c r="F231" s="54" t="s">
        <v>690</v>
      </c>
      <c r="G231" s="27"/>
      <c r="H231" s="55">
        <v>2546.58</v>
      </c>
      <c r="I231" s="2"/>
      <c r="J231" s="2"/>
      <c r="K231" s="3">
        <f>SUM(BaseFuncionarios[[#This Row],[Salario Base]:[VR]])</f>
        <v>2546.58</v>
      </c>
      <c r="L231" s="59" t="s">
        <v>789</v>
      </c>
      <c r="M231" s="68" t="s">
        <v>830</v>
      </c>
      <c r="N231" s="23">
        <f>BaseFuncionarios[[#This Row],[Salário Total]]</f>
        <v>2546.58</v>
      </c>
      <c r="O231" s="29">
        <f ca="1">IF(BaseFuncionarios[[#This Row],[Data de Demissao]]="",
INT(YEARFRAC(BaseFuncionarios[[#This Row],[Data de Contratacao]],TODAY())),
INT(YEARFRAC(BaseFuncionarios[[#This Row],[Data de Demissao]],TODAY())))</f>
        <v>3</v>
      </c>
      <c r="P23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23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3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3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232" spans="1:24" x14ac:dyDescent="0.3">
      <c r="A232">
        <v>231</v>
      </c>
      <c r="B232" s="43" t="s">
        <v>323</v>
      </c>
      <c r="C232" s="51" t="s">
        <v>66</v>
      </c>
      <c r="D232" s="54" t="s">
        <v>585</v>
      </c>
      <c r="E232" s="29">
        <f ca="1">INT(YEARFRAC(BaseFuncionarios[[#This Row],[Data de Nascimento]],TODAY()))</f>
        <v>39</v>
      </c>
      <c r="F232" s="54" t="s">
        <v>758</v>
      </c>
      <c r="G232" s="27"/>
      <c r="H232" s="55">
        <v>2500</v>
      </c>
      <c r="I232" s="2"/>
      <c r="J232" s="2"/>
      <c r="K232" s="3">
        <f>SUM(BaseFuncionarios[[#This Row],[Salario Base]:[VR]])</f>
        <v>2500</v>
      </c>
      <c r="L232" s="59" t="s">
        <v>823</v>
      </c>
      <c r="M232" s="70" t="s">
        <v>848</v>
      </c>
      <c r="N232" s="23">
        <f>BaseFuncionarios[[#This Row],[Salário Total]]</f>
        <v>2500</v>
      </c>
      <c r="O232" s="29">
        <f ca="1">IF(BaseFuncionarios[[#This Row],[Data de Demissao]]="",
INT(YEARFRAC(BaseFuncionarios[[#This Row],[Data de Contratacao]],TODAY())),
INT(YEARFRAC(BaseFuncionarios[[#This Row],[Data de Demissao]],TODAY())))</f>
        <v>2</v>
      </c>
      <c r="P23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3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3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3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233" spans="1:24" x14ac:dyDescent="0.3">
      <c r="A233">
        <v>232</v>
      </c>
      <c r="B233" s="42" t="s">
        <v>324</v>
      </c>
      <c r="C233" s="51" t="s">
        <v>67</v>
      </c>
      <c r="D233" s="54" t="s">
        <v>586</v>
      </c>
      <c r="E233" s="29">
        <f ca="1">INT(YEARFRAC(BaseFuncionarios[[#This Row],[Data de Nascimento]],TODAY()))</f>
        <v>29</v>
      </c>
      <c r="F233" s="54" t="s">
        <v>713</v>
      </c>
      <c r="G233" s="27"/>
      <c r="H233" s="55">
        <v>2700.22</v>
      </c>
      <c r="I233" s="2"/>
      <c r="J233" s="2"/>
      <c r="K233" s="3">
        <f>SUM(BaseFuncionarios[[#This Row],[Salario Base]:[VR]])</f>
        <v>2700.22</v>
      </c>
      <c r="L233" s="59" t="s">
        <v>796</v>
      </c>
      <c r="M233" s="66" t="s">
        <v>830</v>
      </c>
      <c r="N233" s="23">
        <f>BaseFuncionarios[[#This Row],[Salário Total]]</f>
        <v>2700.22</v>
      </c>
      <c r="O233" s="29">
        <f ca="1">IF(BaseFuncionarios[[#This Row],[Data de Demissao]]="",
INT(YEARFRAC(BaseFuncionarios[[#This Row],[Data de Contratacao]],TODAY())),
INT(YEARFRAC(BaseFuncionarios[[#This Row],[Data de Demissao]],TODAY())))</f>
        <v>1</v>
      </c>
      <c r="P23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3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3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3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234" spans="1:24" x14ac:dyDescent="0.3">
      <c r="A234">
        <v>233</v>
      </c>
      <c r="B234" s="42" t="s">
        <v>325</v>
      </c>
      <c r="C234" s="51" t="s">
        <v>66</v>
      </c>
      <c r="D234" s="54" t="s">
        <v>587</v>
      </c>
      <c r="E234" s="29">
        <f ca="1">INT(YEARFRAC(BaseFuncionarios[[#This Row],[Data de Nascimento]],TODAY()))</f>
        <v>35</v>
      </c>
      <c r="F234" s="54" t="s">
        <v>635</v>
      </c>
      <c r="G234" s="27"/>
      <c r="H234" s="55">
        <v>2204.69</v>
      </c>
      <c r="I234" s="2"/>
      <c r="J234" s="2"/>
      <c r="K234" s="3">
        <f>SUM(BaseFuncionarios[[#This Row],[Salario Base]:[VR]])</f>
        <v>2204.69</v>
      </c>
      <c r="L234" s="59" t="s">
        <v>775</v>
      </c>
      <c r="M234" s="67" t="s">
        <v>836</v>
      </c>
      <c r="N234" s="23">
        <f>BaseFuncionarios[[#This Row],[Salário Total]]</f>
        <v>2204.69</v>
      </c>
      <c r="O234" s="29">
        <f ca="1">IF(BaseFuncionarios[[#This Row],[Data de Demissao]]="",
INT(YEARFRAC(BaseFuncionarios[[#This Row],[Data de Contratacao]],TODAY())),
INT(YEARFRAC(BaseFuncionarios[[#This Row],[Data de Demissao]],TODAY())))</f>
        <v>0</v>
      </c>
      <c r="P23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3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3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3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35" spans="1:24" x14ac:dyDescent="0.3">
      <c r="A235">
        <v>234</v>
      </c>
      <c r="B235" s="43" t="s">
        <v>326</v>
      </c>
      <c r="C235" s="51" t="s">
        <v>66</v>
      </c>
      <c r="D235" s="54" t="s">
        <v>588</v>
      </c>
      <c r="E235" s="29">
        <f ca="1">INT(YEARFRAC(BaseFuncionarios[[#This Row],[Data de Nascimento]],TODAY()))</f>
        <v>19</v>
      </c>
      <c r="F235" s="54" t="s">
        <v>701</v>
      </c>
      <c r="G235" s="27"/>
      <c r="H235" s="55">
        <v>1770.11</v>
      </c>
      <c r="I235" s="2"/>
      <c r="J235" s="2"/>
      <c r="K235" s="3">
        <f>SUM(BaseFuncionarios[[#This Row],[Salario Base]:[VR]])</f>
        <v>1770.11</v>
      </c>
      <c r="L235" s="59" t="s">
        <v>824</v>
      </c>
      <c r="M235" s="51" t="s">
        <v>838</v>
      </c>
      <c r="N235" s="23">
        <f>BaseFuncionarios[[#This Row],[Salário Total]]</f>
        <v>1770.11</v>
      </c>
      <c r="O235" s="29">
        <f ca="1">IF(BaseFuncionarios[[#This Row],[Data de Demissao]]="",
INT(YEARFRAC(BaseFuncionarios[[#This Row],[Data de Contratacao]],TODAY())),
INT(YEARFRAC(BaseFuncionarios[[#This Row],[Data de Demissao]],TODAY())))</f>
        <v>0</v>
      </c>
      <c r="P23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3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3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3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36" spans="1:24" x14ac:dyDescent="0.3">
      <c r="A236">
        <v>235</v>
      </c>
      <c r="B236" s="42" t="s">
        <v>327</v>
      </c>
      <c r="C236" s="51" t="s">
        <v>66</v>
      </c>
      <c r="D236" s="54" t="s">
        <v>589</v>
      </c>
      <c r="E236" s="29">
        <f ca="1">INT(YEARFRAC(BaseFuncionarios[[#This Row],[Data de Nascimento]],TODAY()))</f>
        <v>24</v>
      </c>
      <c r="F236" s="54" t="s">
        <v>759</v>
      </c>
      <c r="G236" s="27"/>
      <c r="H236" s="55">
        <v>1741</v>
      </c>
      <c r="I236" s="2"/>
      <c r="J236" s="2"/>
      <c r="K236" s="3">
        <f>SUM(BaseFuncionarios[[#This Row],[Salario Base]:[VR]])</f>
        <v>1741</v>
      </c>
      <c r="L236" s="59" t="s">
        <v>825</v>
      </c>
      <c r="M236" s="69" t="s">
        <v>844</v>
      </c>
      <c r="N236" s="23">
        <f>BaseFuncionarios[[#This Row],[Salário Total]]</f>
        <v>1741</v>
      </c>
      <c r="O236" s="29">
        <f ca="1">IF(BaseFuncionarios[[#This Row],[Data de Demissao]]="",
INT(YEARFRAC(BaseFuncionarios[[#This Row],[Data de Contratacao]],TODAY())),
INT(YEARFRAC(BaseFuncionarios[[#This Row],[Data de Demissao]],TODAY())))</f>
        <v>0</v>
      </c>
      <c r="P23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3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3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3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37" spans="1:24" x14ac:dyDescent="0.3">
      <c r="A237">
        <v>236</v>
      </c>
      <c r="B237" s="43" t="s">
        <v>328</v>
      </c>
      <c r="C237" s="51" t="s">
        <v>66</v>
      </c>
      <c r="D237" s="54" t="s">
        <v>590</v>
      </c>
      <c r="E237" s="29">
        <f ca="1">INT(YEARFRAC(BaseFuncionarios[[#This Row],[Data de Nascimento]],TODAY()))</f>
        <v>31</v>
      </c>
      <c r="F237" s="54" t="s">
        <v>634</v>
      </c>
      <c r="G237" s="27"/>
      <c r="H237" s="55">
        <v>1800</v>
      </c>
      <c r="I237" s="2"/>
      <c r="J237" s="2"/>
      <c r="K237" s="3">
        <f>SUM(BaseFuncionarios[[#This Row],[Salario Base]:[VR]])</f>
        <v>1800</v>
      </c>
      <c r="L237" s="59" t="s">
        <v>778</v>
      </c>
      <c r="M237" s="72" t="s">
        <v>837</v>
      </c>
      <c r="N237" s="23">
        <f>BaseFuncionarios[[#This Row],[Salário Total]]</f>
        <v>1800</v>
      </c>
      <c r="O237" s="29">
        <f ca="1">IF(BaseFuncionarios[[#This Row],[Data de Demissao]]="",
INT(YEARFRAC(BaseFuncionarios[[#This Row],[Data de Contratacao]],TODAY())),
INT(YEARFRAC(BaseFuncionarios[[#This Row],[Data de Demissao]],TODAY())))</f>
        <v>0</v>
      </c>
      <c r="P23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3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3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3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38" spans="1:24" x14ac:dyDescent="0.3">
      <c r="A238">
        <v>237</v>
      </c>
      <c r="B238" s="48" t="s">
        <v>329</v>
      </c>
      <c r="C238" s="51" t="s">
        <v>66</v>
      </c>
      <c r="D238" s="54" t="s">
        <v>591</v>
      </c>
      <c r="E238" s="29">
        <f ca="1">INT(YEARFRAC(BaseFuncionarios[[#This Row],[Data de Nascimento]],TODAY()))</f>
        <v>71</v>
      </c>
      <c r="F238" s="54" t="s">
        <v>760</v>
      </c>
      <c r="G238" s="27"/>
      <c r="H238" s="58">
        <v>1770.11</v>
      </c>
      <c r="I238" s="2"/>
      <c r="J238" s="2"/>
      <c r="K238" s="3">
        <f>SUM(BaseFuncionarios[[#This Row],[Salario Base]:[VR]])</f>
        <v>1770.11</v>
      </c>
      <c r="L238" s="64" t="s">
        <v>826</v>
      </c>
      <c r="M238" s="74" t="s">
        <v>830</v>
      </c>
      <c r="N238" s="23">
        <f>BaseFuncionarios[[#This Row],[Salário Total]]</f>
        <v>1770.11</v>
      </c>
      <c r="O238" s="29">
        <f ca="1">IF(BaseFuncionarios[[#This Row],[Data de Demissao]]="",
INT(YEARFRAC(BaseFuncionarios[[#This Row],[Data de Contratacao]],TODAY())),
INT(YEARFRAC(BaseFuncionarios[[#This Row],[Data de Demissao]],TODAY())))</f>
        <v>12</v>
      </c>
      <c r="P23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V23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3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3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12 anos</v>
      </c>
    </row>
    <row r="239" spans="1:24" x14ac:dyDescent="0.3">
      <c r="A239">
        <v>238</v>
      </c>
      <c r="B239" s="42" t="s">
        <v>330</v>
      </c>
      <c r="C239" s="51" t="s">
        <v>66</v>
      </c>
      <c r="D239" s="54" t="s">
        <v>592</v>
      </c>
      <c r="E239" s="29">
        <f ca="1">INT(YEARFRAC(BaseFuncionarios[[#This Row],[Data de Nascimento]],TODAY()))</f>
        <v>24</v>
      </c>
      <c r="F239" s="54" t="s">
        <v>625</v>
      </c>
      <c r="G239" s="27"/>
      <c r="H239" s="55">
        <v>1770.11</v>
      </c>
      <c r="I239" s="2"/>
      <c r="J239" s="2"/>
      <c r="K239" s="3">
        <f>SUM(BaseFuncionarios[[#This Row],[Salario Base]:[VR]])</f>
        <v>1770.11</v>
      </c>
      <c r="L239" s="59" t="s">
        <v>777</v>
      </c>
      <c r="M239" s="70" t="s">
        <v>833</v>
      </c>
      <c r="N239" s="23">
        <f>BaseFuncionarios[[#This Row],[Salário Total]]</f>
        <v>1770.11</v>
      </c>
      <c r="O239" s="29">
        <f ca="1">IF(BaseFuncionarios[[#This Row],[Data de Demissao]]="",
INT(YEARFRAC(BaseFuncionarios[[#This Row],[Data de Contratacao]],TODAY())),
INT(YEARFRAC(BaseFuncionarios[[#This Row],[Data de Demissao]],TODAY())))</f>
        <v>0</v>
      </c>
      <c r="P23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3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3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3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40" spans="1:24" x14ac:dyDescent="0.3">
      <c r="A240">
        <v>239</v>
      </c>
      <c r="B240" s="43" t="s">
        <v>331</v>
      </c>
      <c r="C240" s="51" t="s">
        <v>67</v>
      </c>
      <c r="D240" s="54" t="s">
        <v>593</v>
      </c>
      <c r="E240" s="29">
        <f ca="1">INT(YEARFRAC(BaseFuncionarios[[#This Row],[Data de Nascimento]],TODAY()))</f>
        <v>24</v>
      </c>
      <c r="F240" s="54" t="s">
        <v>638</v>
      </c>
      <c r="G240" s="27"/>
      <c r="H240" s="55">
        <v>1770.11</v>
      </c>
      <c r="I240" s="2"/>
      <c r="J240" s="2"/>
      <c r="K240" s="3">
        <f>SUM(BaseFuncionarios[[#This Row],[Salario Base]:[VR]])</f>
        <v>1770.11</v>
      </c>
      <c r="L240" s="59" t="s">
        <v>811</v>
      </c>
      <c r="M240" s="68" t="s">
        <v>830</v>
      </c>
      <c r="N240" s="23">
        <f>BaseFuncionarios[[#This Row],[Salário Total]]</f>
        <v>1770.11</v>
      </c>
      <c r="O240" s="29">
        <f ca="1">IF(BaseFuncionarios[[#This Row],[Data de Demissao]]="",
INT(YEARFRAC(BaseFuncionarios[[#This Row],[Data de Contratacao]],TODAY())),
INT(YEARFRAC(BaseFuncionarios[[#This Row],[Data de Demissao]],TODAY())))</f>
        <v>0</v>
      </c>
      <c r="P24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4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4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4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41" spans="1:24" x14ac:dyDescent="0.3">
      <c r="A241">
        <v>240</v>
      </c>
      <c r="B241" s="42" t="s">
        <v>332</v>
      </c>
      <c r="C241" s="51" t="s">
        <v>66</v>
      </c>
      <c r="D241" s="54" t="s">
        <v>594</v>
      </c>
      <c r="E241" s="29">
        <f ca="1">INT(YEARFRAC(BaseFuncionarios[[#This Row],[Data de Nascimento]],TODAY()))</f>
        <v>28</v>
      </c>
      <c r="F241" s="54" t="s">
        <v>761</v>
      </c>
      <c r="G241" s="27"/>
      <c r="H241" s="55">
        <v>2435.56</v>
      </c>
      <c r="I241" s="2"/>
      <c r="J241" s="2"/>
      <c r="K241" s="3">
        <f>SUM(BaseFuncionarios[[#This Row],[Salario Base]:[VR]])</f>
        <v>2435.56</v>
      </c>
      <c r="L241" s="59" t="s">
        <v>784</v>
      </c>
      <c r="M241" s="51" t="s">
        <v>830</v>
      </c>
      <c r="N241" s="23">
        <f>BaseFuncionarios[[#This Row],[Salário Total]]</f>
        <v>2435.56</v>
      </c>
      <c r="O241" s="29">
        <f ca="1">IF(BaseFuncionarios[[#This Row],[Data de Demissao]]="",
INT(YEARFRAC(BaseFuncionarios[[#This Row],[Data de Contratacao]],TODAY())),
INT(YEARFRAC(BaseFuncionarios[[#This Row],[Data de Demissao]],TODAY())))</f>
        <v>4</v>
      </c>
      <c r="P24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24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4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4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4 anos</v>
      </c>
    </row>
    <row r="242" spans="1:24" x14ac:dyDescent="0.3">
      <c r="A242">
        <v>241</v>
      </c>
      <c r="B242" s="42" t="s">
        <v>333</v>
      </c>
      <c r="C242" s="51" t="s">
        <v>67</v>
      </c>
      <c r="D242" s="54" t="s">
        <v>566</v>
      </c>
      <c r="E242" s="29">
        <f ca="1">INT(YEARFRAC(BaseFuncionarios[[#This Row],[Data de Nascimento]],TODAY()))</f>
        <v>28</v>
      </c>
      <c r="F242" s="54" t="s">
        <v>762</v>
      </c>
      <c r="G242" s="27"/>
      <c r="H242" s="55">
        <v>2482.91</v>
      </c>
      <c r="I242" s="2"/>
      <c r="J242" s="2"/>
      <c r="K242" s="3">
        <f>SUM(BaseFuncionarios[[#This Row],[Salario Base]:[VR]])</f>
        <v>2482.91</v>
      </c>
      <c r="L242" s="59" t="s">
        <v>827</v>
      </c>
      <c r="M242" s="66" t="s">
        <v>836</v>
      </c>
      <c r="N242" s="23">
        <f>BaseFuncionarios[[#This Row],[Salário Total]]</f>
        <v>2482.91</v>
      </c>
      <c r="O242" s="29">
        <f ca="1">IF(BaseFuncionarios[[#This Row],[Data de Demissao]]="",
INT(YEARFRAC(BaseFuncionarios[[#This Row],[Data de Contratacao]],TODAY())),
INT(YEARFRAC(BaseFuncionarios[[#This Row],[Data de Demissao]],TODAY())))</f>
        <v>4</v>
      </c>
      <c r="P24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24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4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4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4 anos</v>
      </c>
    </row>
    <row r="243" spans="1:24" x14ac:dyDescent="0.3">
      <c r="A243">
        <v>242</v>
      </c>
      <c r="B243" s="43" t="s">
        <v>334</v>
      </c>
      <c r="C243" s="51" t="s">
        <v>67</v>
      </c>
      <c r="D243" s="54" t="s">
        <v>595</v>
      </c>
      <c r="E243" s="29">
        <f ca="1">INT(YEARFRAC(BaseFuncionarios[[#This Row],[Data de Nascimento]],TODAY()))</f>
        <v>35</v>
      </c>
      <c r="F243" s="54" t="s">
        <v>763</v>
      </c>
      <c r="G243" s="27"/>
      <c r="H243" s="55">
        <v>2619.54</v>
      </c>
      <c r="I243" s="2"/>
      <c r="J243" s="2"/>
      <c r="K243" s="3">
        <f>SUM(BaseFuncionarios[[#This Row],[Salario Base]:[VR]])</f>
        <v>2619.54</v>
      </c>
      <c r="L243" s="59" t="s">
        <v>789</v>
      </c>
      <c r="M243" s="66" t="s">
        <v>830</v>
      </c>
      <c r="N243" s="23">
        <f>BaseFuncionarios[[#This Row],[Salário Total]]</f>
        <v>2619.54</v>
      </c>
      <c r="O243" s="29">
        <f ca="1">IF(BaseFuncionarios[[#This Row],[Data de Demissao]]="",
INT(YEARFRAC(BaseFuncionarios[[#This Row],[Data de Contratacao]],TODAY())),
INT(YEARFRAC(BaseFuncionarios[[#This Row],[Data de Demissao]],TODAY())))</f>
        <v>3</v>
      </c>
      <c r="P24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24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4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4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244" spans="1:24" x14ac:dyDescent="0.3">
      <c r="A244">
        <v>243</v>
      </c>
      <c r="B244" s="43" t="s">
        <v>335</v>
      </c>
      <c r="C244" s="51" t="s">
        <v>67</v>
      </c>
      <c r="D244" s="54" t="s">
        <v>596</v>
      </c>
      <c r="E244" s="29">
        <f ca="1">INT(YEARFRAC(BaseFuncionarios[[#This Row],[Data de Nascimento]],TODAY()))</f>
        <v>37</v>
      </c>
      <c r="F244" s="54" t="s">
        <v>622</v>
      </c>
      <c r="G244" s="27"/>
      <c r="H244" s="55">
        <v>2435.56</v>
      </c>
      <c r="I244" s="2"/>
      <c r="J244" s="2"/>
      <c r="K244" s="3">
        <f>SUM(BaseFuncionarios[[#This Row],[Salario Base]:[VR]])</f>
        <v>2435.56</v>
      </c>
      <c r="L244" s="59" t="s">
        <v>784</v>
      </c>
      <c r="M244" s="51" t="s">
        <v>830</v>
      </c>
      <c r="N244" s="23">
        <f>BaseFuncionarios[[#This Row],[Salário Total]]</f>
        <v>2435.56</v>
      </c>
      <c r="O244" s="29">
        <f ca="1">IF(BaseFuncionarios[[#This Row],[Data de Demissao]]="",
INT(YEARFRAC(BaseFuncionarios[[#This Row],[Data de Contratacao]],TODAY())),
INT(YEARFRAC(BaseFuncionarios[[#This Row],[Data de Demissao]],TODAY())))</f>
        <v>0</v>
      </c>
      <c r="P24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4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4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4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45" spans="1:24" x14ac:dyDescent="0.3">
      <c r="A245">
        <v>244</v>
      </c>
      <c r="B245" s="49" t="s">
        <v>336</v>
      </c>
      <c r="C245" s="51" t="s">
        <v>67</v>
      </c>
      <c r="D245" s="54" t="s">
        <v>597</v>
      </c>
      <c r="E245" s="29">
        <f ca="1">INT(YEARFRAC(BaseFuncionarios[[#This Row],[Data de Nascimento]],TODAY()))</f>
        <v>21</v>
      </c>
      <c r="F245" s="54" t="s">
        <v>694</v>
      </c>
      <c r="G245" s="27"/>
      <c r="H245" s="55">
        <v>1770.11</v>
      </c>
      <c r="I245" s="2"/>
      <c r="J245" s="2"/>
      <c r="K245" s="3">
        <f>SUM(BaseFuncionarios[[#This Row],[Salario Base]:[VR]])</f>
        <v>1770.11</v>
      </c>
      <c r="L245" s="59" t="s">
        <v>776</v>
      </c>
      <c r="M245" s="75"/>
      <c r="N245" s="23">
        <f>BaseFuncionarios[[#This Row],[Salário Total]]</f>
        <v>1770.11</v>
      </c>
      <c r="O245" s="29">
        <f ca="1">IF(BaseFuncionarios[[#This Row],[Data de Demissao]]="",
INT(YEARFRAC(BaseFuncionarios[[#This Row],[Data de Contratacao]],TODAY())),
INT(YEARFRAC(BaseFuncionarios[[#This Row],[Data de Demissao]],TODAY())))</f>
        <v>0</v>
      </c>
      <c r="P24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4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4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4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46" spans="1:24" x14ac:dyDescent="0.3">
      <c r="A246">
        <v>245</v>
      </c>
      <c r="B246" s="43" t="s">
        <v>337</v>
      </c>
      <c r="C246" s="51" t="s">
        <v>67</v>
      </c>
      <c r="D246" s="54" t="s">
        <v>598</v>
      </c>
      <c r="E246" s="29">
        <f ca="1">INT(YEARFRAC(BaseFuncionarios[[#This Row],[Data de Nascimento]],TODAY()))</f>
        <v>25</v>
      </c>
      <c r="F246" s="54" t="s">
        <v>764</v>
      </c>
      <c r="G246" s="27"/>
      <c r="H246" s="55">
        <v>1770.11</v>
      </c>
      <c r="I246" s="2"/>
      <c r="J246" s="2"/>
      <c r="K246" s="3">
        <f>SUM(BaseFuncionarios[[#This Row],[Salario Base]:[VR]])</f>
        <v>1770.11</v>
      </c>
      <c r="L246" s="59" t="s">
        <v>776</v>
      </c>
      <c r="M246" s="67" t="s">
        <v>836</v>
      </c>
      <c r="N246" s="23">
        <f>BaseFuncionarios[[#This Row],[Salário Total]]</f>
        <v>1770.11</v>
      </c>
      <c r="O246" s="29">
        <f ca="1">IF(BaseFuncionarios[[#This Row],[Data de Demissao]]="",
INT(YEARFRAC(BaseFuncionarios[[#This Row],[Data de Contratacao]],TODAY())),
INT(YEARFRAC(BaseFuncionarios[[#This Row],[Data de Demissao]],TODAY())))</f>
        <v>2</v>
      </c>
      <c r="P24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4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4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4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247" spans="1:24" x14ac:dyDescent="0.3">
      <c r="A247">
        <v>246</v>
      </c>
      <c r="B247" s="43" t="s">
        <v>338</v>
      </c>
      <c r="C247" s="51" t="s">
        <v>67</v>
      </c>
      <c r="D247" s="54" t="s">
        <v>599</v>
      </c>
      <c r="E247" s="29">
        <f ca="1">INT(YEARFRAC(BaseFuncionarios[[#This Row],[Data de Nascimento]],TODAY()))</f>
        <v>48</v>
      </c>
      <c r="F247" s="54" t="s">
        <v>765</v>
      </c>
      <c r="G247" s="27"/>
      <c r="H247" s="55">
        <v>2725.62</v>
      </c>
      <c r="I247" s="2"/>
      <c r="J247" s="2"/>
      <c r="K247" s="3">
        <f>SUM(BaseFuncionarios[[#This Row],[Salario Base]:[VR]])</f>
        <v>2725.62</v>
      </c>
      <c r="L247" s="59" t="s">
        <v>786</v>
      </c>
      <c r="M247" s="67" t="s">
        <v>836</v>
      </c>
      <c r="N247" s="23">
        <f>BaseFuncionarios[[#This Row],[Salário Total]]</f>
        <v>2725.62</v>
      </c>
      <c r="O247" s="29">
        <f ca="1">IF(BaseFuncionarios[[#This Row],[Data de Demissao]]="",
INT(YEARFRAC(BaseFuncionarios[[#This Row],[Data de Contratacao]],TODAY())),
INT(YEARFRAC(BaseFuncionarios[[#This Row],[Data de Demissao]],TODAY())))</f>
        <v>13</v>
      </c>
      <c r="P24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Acima de 6 anos</v>
      </c>
      <c r="V24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4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4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13 anos</v>
      </c>
    </row>
    <row r="248" spans="1:24" x14ac:dyDescent="0.3">
      <c r="A248">
        <v>247</v>
      </c>
      <c r="B248" s="43" t="s">
        <v>339</v>
      </c>
      <c r="C248" s="51" t="s">
        <v>67</v>
      </c>
      <c r="D248" s="54" t="s">
        <v>600</v>
      </c>
      <c r="E248" s="29">
        <f ca="1">INT(YEARFRAC(BaseFuncionarios[[#This Row],[Data de Nascimento]],TODAY()))</f>
        <v>43</v>
      </c>
      <c r="F248" s="54" t="s">
        <v>646</v>
      </c>
      <c r="G248" s="27"/>
      <c r="H248" s="55">
        <v>2204.69</v>
      </c>
      <c r="I248" s="2"/>
      <c r="J248" s="2"/>
      <c r="K248" s="3">
        <f>SUM(BaseFuncionarios[[#This Row],[Salario Base]:[VR]])</f>
        <v>2204.69</v>
      </c>
      <c r="L248" s="59" t="s">
        <v>775</v>
      </c>
      <c r="M248" s="66" t="s">
        <v>840</v>
      </c>
      <c r="N248" s="23">
        <f>BaseFuncionarios[[#This Row],[Salário Total]]</f>
        <v>2204.69</v>
      </c>
      <c r="O248" s="29">
        <f ca="1">IF(BaseFuncionarios[[#This Row],[Data de Demissao]]="",
INT(YEARFRAC(BaseFuncionarios[[#This Row],[Data de Contratacao]],TODAY())),
INT(YEARFRAC(BaseFuncionarios[[#This Row],[Data de Demissao]],TODAY())))</f>
        <v>0</v>
      </c>
      <c r="P24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4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4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4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49" spans="1:24" x14ac:dyDescent="0.3">
      <c r="A249">
        <v>248</v>
      </c>
      <c r="B249" s="42" t="s">
        <v>340</v>
      </c>
      <c r="C249" s="51" t="s">
        <v>67</v>
      </c>
      <c r="D249" s="54" t="s">
        <v>601</v>
      </c>
      <c r="E249" s="29">
        <f ca="1">INT(YEARFRAC(BaseFuncionarios[[#This Row],[Data de Nascimento]],TODAY()))</f>
        <v>53</v>
      </c>
      <c r="F249" s="54" t="s">
        <v>766</v>
      </c>
      <c r="G249" s="27"/>
      <c r="H249" s="55">
        <v>1501.55</v>
      </c>
      <c r="I249" s="2"/>
      <c r="J249" s="2"/>
      <c r="K249" s="3">
        <f>SUM(BaseFuncionarios[[#This Row],[Salario Base]:[VR]])</f>
        <v>1501.55</v>
      </c>
      <c r="L249" s="59" t="s">
        <v>790</v>
      </c>
      <c r="M249" s="66" t="s">
        <v>843</v>
      </c>
      <c r="N249" s="23">
        <f>BaseFuncionarios[[#This Row],[Salário Total]]</f>
        <v>1501.55</v>
      </c>
      <c r="O249" s="29">
        <f ca="1">IF(BaseFuncionarios[[#This Row],[Data de Demissao]]="",
INT(YEARFRAC(BaseFuncionarios[[#This Row],[Data de Contratacao]],TODAY())),
INT(YEARFRAC(BaseFuncionarios[[#This Row],[Data de Demissao]],TODAY())))</f>
        <v>0</v>
      </c>
      <c r="P24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4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4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4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50" spans="1:24" x14ac:dyDescent="0.3">
      <c r="A250">
        <v>249</v>
      </c>
      <c r="B250" s="42" t="s">
        <v>341</v>
      </c>
      <c r="C250" s="51" t="s">
        <v>66</v>
      </c>
      <c r="D250" s="54" t="s">
        <v>602</v>
      </c>
      <c r="E250" s="29">
        <f ca="1">INT(YEARFRAC(BaseFuncionarios[[#This Row],[Data de Nascimento]],TODAY()))</f>
        <v>23</v>
      </c>
      <c r="F250" s="54" t="s">
        <v>622</v>
      </c>
      <c r="G250" s="27"/>
      <c r="H250" s="55">
        <v>1770.11</v>
      </c>
      <c r="I250" s="2"/>
      <c r="J250" s="2"/>
      <c r="K250" s="3">
        <f>SUM(BaseFuncionarios[[#This Row],[Salario Base]:[VR]])</f>
        <v>1770.11</v>
      </c>
      <c r="L250" s="59" t="s">
        <v>776</v>
      </c>
      <c r="M250" s="69" t="s">
        <v>837</v>
      </c>
      <c r="N250" s="23">
        <f>BaseFuncionarios[[#This Row],[Salário Total]]</f>
        <v>1770.11</v>
      </c>
      <c r="O250" s="29">
        <f ca="1">IF(BaseFuncionarios[[#This Row],[Data de Demissao]]="",
INT(YEARFRAC(BaseFuncionarios[[#This Row],[Data de Contratacao]],TODAY())),
INT(YEARFRAC(BaseFuncionarios[[#This Row],[Data de Demissao]],TODAY())))</f>
        <v>0</v>
      </c>
      <c r="P25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5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5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5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51" spans="1:24" x14ac:dyDescent="0.3">
      <c r="A251">
        <v>250</v>
      </c>
      <c r="B251" s="43" t="s">
        <v>342</v>
      </c>
      <c r="C251" s="51" t="s">
        <v>66</v>
      </c>
      <c r="D251" s="54" t="s">
        <v>603</v>
      </c>
      <c r="E251" s="29">
        <f ca="1">INT(YEARFRAC(BaseFuncionarios[[#This Row],[Data de Nascimento]],TODAY()))</f>
        <v>38</v>
      </c>
      <c r="F251" s="54" t="s">
        <v>767</v>
      </c>
      <c r="G251" s="27"/>
      <c r="H251" s="55">
        <v>2790.77</v>
      </c>
      <c r="I251" s="2"/>
      <c r="J251" s="2"/>
      <c r="K251" s="3">
        <f>SUM(BaseFuncionarios[[#This Row],[Salario Base]:[VR]])</f>
        <v>2790.77</v>
      </c>
      <c r="L251" s="59" t="s">
        <v>828</v>
      </c>
      <c r="M251" s="51" t="s">
        <v>836</v>
      </c>
      <c r="N251" s="23">
        <f>BaseFuncionarios[[#This Row],[Salário Total]]</f>
        <v>2790.77</v>
      </c>
      <c r="O251" s="29">
        <f ca="1">IF(BaseFuncionarios[[#This Row],[Data de Demissao]]="",
INT(YEARFRAC(BaseFuncionarios[[#This Row],[Data de Contratacao]],TODAY())),
INT(YEARFRAC(BaseFuncionarios[[#This Row],[Data de Demissao]],TODAY())))</f>
        <v>5</v>
      </c>
      <c r="P25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V25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5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5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5 anos</v>
      </c>
    </row>
    <row r="252" spans="1:24" x14ac:dyDescent="0.3">
      <c r="A252">
        <v>251</v>
      </c>
      <c r="B252" s="43" t="s">
        <v>343</v>
      </c>
      <c r="C252" s="51" t="s">
        <v>66</v>
      </c>
      <c r="D252" s="54" t="s">
        <v>604</v>
      </c>
      <c r="E252" s="29">
        <f ca="1">INT(YEARFRAC(BaseFuncionarios[[#This Row],[Data de Nascimento]],TODAY()))</f>
        <v>21</v>
      </c>
      <c r="F252" s="54" t="s">
        <v>657</v>
      </c>
      <c r="G252" s="27"/>
      <c r="H252" s="55">
        <v>2204.69</v>
      </c>
      <c r="I252" s="2"/>
      <c r="J252" s="2"/>
      <c r="K252" s="3">
        <f>SUM(BaseFuncionarios[[#This Row],[Salario Base]:[VR]])</f>
        <v>2204.69</v>
      </c>
      <c r="L252" s="59" t="s">
        <v>775</v>
      </c>
      <c r="M252" s="66" t="s">
        <v>840</v>
      </c>
      <c r="N252" s="23">
        <f>BaseFuncionarios[[#This Row],[Salário Total]]</f>
        <v>2204.69</v>
      </c>
      <c r="O252" s="29">
        <f ca="1">IF(BaseFuncionarios[[#This Row],[Data de Demissao]]="",
INT(YEARFRAC(BaseFuncionarios[[#This Row],[Data de Contratacao]],TODAY())),
INT(YEARFRAC(BaseFuncionarios[[#This Row],[Data de Demissao]],TODAY())))</f>
        <v>0</v>
      </c>
      <c r="P25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5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5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5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53" spans="1:24" x14ac:dyDescent="0.3">
      <c r="A253">
        <v>252</v>
      </c>
      <c r="B253" s="42" t="s">
        <v>344</v>
      </c>
      <c r="C253" s="51" t="s">
        <v>66</v>
      </c>
      <c r="D253" s="54" t="s">
        <v>605</v>
      </c>
      <c r="E253" s="29">
        <f ca="1">INT(YEARFRAC(BaseFuncionarios[[#This Row],[Data de Nascimento]],TODAY()))</f>
        <v>20</v>
      </c>
      <c r="F253" s="54" t="s">
        <v>712</v>
      </c>
      <c r="G253" s="27"/>
      <c r="H253" s="55">
        <v>1800</v>
      </c>
      <c r="I253" s="2"/>
      <c r="J253" s="2"/>
      <c r="K253" s="3">
        <f>SUM(BaseFuncionarios[[#This Row],[Salario Base]:[VR]])</f>
        <v>1800</v>
      </c>
      <c r="L253" s="59" t="s">
        <v>775</v>
      </c>
      <c r="M253" s="69" t="s">
        <v>830</v>
      </c>
      <c r="N253" s="23">
        <f>BaseFuncionarios[[#This Row],[Salário Total]]</f>
        <v>1800</v>
      </c>
      <c r="O253" s="29">
        <f ca="1">IF(BaseFuncionarios[[#This Row],[Data de Demissao]]="",
INT(YEARFRAC(BaseFuncionarios[[#This Row],[Data de Contratacao]],TODAY())),
INT(YEARFRAC(BaseFuncionarios[[#This Row],[Data de Demissao]],TODAY())))</f>
        <v>2</v>
      </c>
      <c r="P25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5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5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5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2 anos</v>
      </c>
    </row>
    <row r="254" spans="1:24" x14ac:dyDescent="0.3">
      <c r="A254">
        <v>253</v>
      </c>
      <c r="B254" s="42" t="s">
        <v>345</v>
      </c>
      <c r="C254" s="51" t="s">
        <v>67</v>
      </c>
      <c r="D254" s="54" t="s">
        <v>606</v>
      </c>
      <c r="E254" s="29">
        <f ca="1">INT(YEARFRAC(BaseFuncionarios[[#This Row],[Data de Nascimento]],TODAY()))</f>
        <v>24</v>
      </c>
      <c r="F254" s="54" t="s">
        <v>768</v>
      </c>
      <c r="G254" s="27"/>
      <c r="H254" s="55">
        <v>2423.4499999999998</v>
      </c>
      <c r="I254" s="2"/>
      <c r="J254" s="2"/>
      <c r="K254" s="3">
        <f>SUM(BaseFuncionarios[[#This Row],[Salario Base]:[VR]])</f>
        <v>2423.4499999999998</v>
      </c>
      <c r="L254" s="59" t="s">
        <v>829</v>
      </c>
      <c r="M254" s="68" t="s">
        <v>830</v>
      </c>
      <c r="N254" s="23">
        <f>BaseFuncionarios[[#This Row],[Salário Total]]</f>
        <v>2423.4499999999998</v>
      </c>
      <c r="O254" s="29">
        <f ca="1">IF(BaseFuncionarios[[#This Row],[Data de Demissao]]="",
INT(YEARFRAC(BaseFuncionarios[[#This Row],[Data de Contratacao]],TODAY())),
INT(YEARFRAC(BaseFuncionarios[[#This Row],[Data de Demissao]],TODAY())))</f>
        <v>3</v>
      </c>
      <c r="P25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25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5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5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255" spans="1:24" x14ac:dyDescent="0.3">
      <c r="A255">
        <v>254</v>
      </c>
      <c r="B255" s="43" t="s">
        <v>346</v>
      </c>
      <c r="C255" s="51" t="s">
        <v>67</v>
      </c>
      <c r="D255" s="54" t="s">
        <v>607</v>
      </c>
      <c r="E255" s="29">
        <f ca="1">INT(YEARFRAC(BaseFuncionarios[[#This Row],[Data de Nascimento]],TODAY()))</f>
        <v>23</v>
      </c>
      <c r="F255" s="54" t="s">
        <v>769</v>
      </c>
      <c r="G255" s="27"/>
      <c r="H255" s="55">
        <v>1770.11</v>
      </c>
      <c r="I255" s="2"/>
      <c r="J255" s="2"/>
      <c r="K255" s="3">
        <f>SUM(BaseFuncionarios[[#This Row],[Salario Base]:[VR]])</f>
        <v>1770.11</v>
      </c>
      <c r="L255" s="59" t="s">
        <v>776</v>
      </c>
      <c r="M255" s="67" t="s">
        <v>836</v>
      </c>
      <c r="N255" s="23">
        <f>BaseFuncionarios[[#This Row],[Salário Total]]</f>
        <v>1770.11</v>
      </c>
      <c r="O255" s="29">
        <f ca="1">IF(BaseFuncionarios[[#This Row],[Data de Demissao]]="",
INT(YEARFRAC(BaseFuncionarios[[#This Row],[Data de Contratacao]],TODAY())),
INT(YEARFRAC(BaseFuncionarios[[#This Row],[Data de Demissao]],TODAY())))</f>
        <v>3</v>
      </c>
      <c r="P25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2-4 anos</v>
      </c>
      <c r="V25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5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5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3 anos</v>
      </c>
    </row>
    <row r="256" spans="1:24" x14ac:dyDescent="0.3">
      <c r="A256">
        <v>255</v>
      </c>
      <c r="B256" s="42" t="s">
        <v>347</v>
      </c>
      <c r="C256" s="51" t="s">
        <v>67</v>
      </c>
      <c r="D256" s="54" t="s">
        <v>608</v>
      </c>
      <c r="E256" s="29">
        <f ca="1">INT(YEARFRAC(BaseFuncionarios[[#This Row],[Data de Nascimento]],TODAY()))</f>
        <v>35</v>
      </c>
      <c r="F256" s="54" t="s">
        <v>623</v>
      </c>
      <c r="G256" s="27"/>
      <c r="H256" s="55">
        <v>2204.69</v>
      </c>
      <c r="I256" s="2"/>
      <c r="J256" s="2"/>
      <c r="K256" s="3">
        <f>SUM(BaseFuncionarios[[#This Row],[Salario Base]:[VR]])</f>
        <v>2204.69</v>
      </c>
      <c r="L256" s="59" t="s">
        <v>775</v>
      </c>
      <c r="M256" s="51" t="s">
        <v>830</v>
      </c>
      <c r="N256" s="23">
        <f>BaseFuncionarios[[#This Row],[Salário Total]]</f>
        <v>2204.69</v>
      </c>
      <c r="O256" s="29">
        <f ca="1">IF(BaseFuncionarios[[#This Row],[Data de Demissao]]="",
INT(YEARFRAC(BaseFuncionarios[[#This Row],[Data de Contratacao]],TODAY())),
INT(YEARFRAC(BaseFuncionarios[[#This Row],[Data de Demissao]],TODAY())))</f>
        <v>0</v>
      </c>
      <c r="P25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5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5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5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57" spans="1:24" x14ac:dyDescent="0.3">
      <c r="A257">
        <v>256</v>
      </c>
      <c r="B257" s="42" t="s">
        <v>348</v>
      </c>
      <c r="C257" s="51" t="s">
        <v>67</v>
      </c>
      <c r="D257" s="54" t="s">
        <v>609</v>
      </c>
      <c r="E257" s="29">
        <f ca="1">INT(YEARFRAC(BaseFuncionarios[[#This Row],[Data de Nascimento]],TODAY()))</f>
        <v>29</v>
      </c>
      <c r="F257" s="54" t="s">
        <v>638</v>
      </c>
      <c r="G257" s="27"/>
      <c r="H257" s="55">
        <v>3200</v>
      </c>
      <c r="I257" s="2"/>
      <c r="J257" s="2"/>
      <c r="K257" s="3">
        <f>SUM(BaseFuncionarios[[#This Row],[Salario Base]:[VR]])</f>
        <v>3200</v>
      </c>
      <c r="L257" s="59" t="s">
        <v>780</v>
      </c>
      <c r="M257" s="69" t="s">
        <v>836</v>
      </c>
      <c r="N257" s="23">
        <f>BaseFuncionarios[[#This Row],[Salário Total]]</f>
        <v>3200</v>
      </c>
      <c r="O257" s="29">
        <f ca="1">IF(BaseFuncionarios[[#This Row],[Data de Demissao]]="",
INT(YEARFRAC(BaseFuncionarios[[#This Row],[Data de Contratacao]],TODAY())),
INT(YEARFRAC(BaseFuncionarios[[#This Row],[Data de Demissao]],TODAY())))</f>
        <v>0</v>
      </c>
      <c r="P25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5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5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5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58" spans="1:24" x14ac:dyDescent="0.3">
      <c r="A258">
        <v>257</v>
      </c>
      <c r="B258" s="42" t="s">
        <v>349</v>
      </c>
      <c r="C258" s="51" t="s">
        <v>67</v>
      </c>
      <c r="D258" s="54" t="s">
        <v>610</v>
      </c>
      <c r="E258" s="29">
        <f ca="1">INT(YEARFRAC(BaseFuncionarios[[#This Row],[Data de Nascimento]],TODAY()))</f>
        <v>36</v>
      </c>
      <c r="F258" s="54" t="s">
        <v>628</v>
      </c>
      <c r="G258" s="27"/>
      <c r="H258" s="55">
        <v>1770.11</v>
      </c>
      <c r="I258" s="2"/>
      <c r="J258" s="2"/>
      <c r="K258" s="3">
        <f>SUM(BaseFuncionarios[[#This Row],[Salario Base]:[VR]])</f>
        <v>1770.11</v>
      </c>
      <c r="L258" s="59" t="s">
        <v>777</v>
      </c>
      <c r="M258" s="66" t="s">
        <v>831</v>
      </c>
      <c r="N258" s="23">
        <f>BaseFuncionarios[[#This Row],[Salário Total]]</f>
        <v>1770.11</v>
      </c>
      <c r="O258" s="29">
        <f ca="1">IF(BaseFuncionarios[[#This Row],[Data de Demissao]]="",
INT(YEARFRAC(BaseFuncionarios[[#This Row],[Data de Contratacao]],TODAY())),
INT(YEARFRAC(BaseFuncionarios[[#This Row],[Data de Demissao]],TODAY())))</f>
        <v>0</v>
      </c>
      <c r="P258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58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58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58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59" spans="1:24" x14ac:dyDescent="0.3">
      <c r="A259">
        <v>258</v>
      </c>
      <c r="B259" s="43" t="s">
        <v>350</v>
      </c>
      <c r="C259" s="51" t="s">
        <v>67</v>
      </c>
      <c r="D259" s="54" t="s">
        <v>611</v>
      </c>
      <c r="E259" s="29">
        <f ca="1">INT(YEARFRAC(BaseFuncionarios[[#This Row],[Data de Nascimento]],TODAY()))</f>
        <v>43</v>
      </c>
      <c r="F259" s="54" t="s">
        <v>770</v>
      </c>
      <c r="G259" s="27"/>
      <c r="H259" s="55">
        <v>2725.62</v>
      </c>
      <c r="I259" s="2"/>
      <c r="J259" s="2"/>
      <c r="K259" s="3">
        <f>SUM(BaseFuncionarios[[#This Row],[Salario Base]:[VR]])</f>
        <v>2725.62</v>
      </c>
      <c r="L259" s="59" t="s">
        <v>786</v>
      </c>
      <c r="M259" s="67" t="s">
        <v>836</v>
      </c>
      <c r="N259" s="23">
        <f>BaseFuncionarios[[#This Row],[Salário Total]]</f>
        <v>2725.62</v>
      </c>
      <c r="O259" s="29">
        <f ca="1">IF(BaseFuncionarios[[#This Row],[Data de Demissao]]="",
INT(YEARFRAC(BaseFuncionarios[[#This Row],[Data de Contratacao]],TODAY())),
INT(YEARFRAC(BaseFuncionarios[[#This Row],[Data de Demissao]],TODAY())))</f>
        <v>0</v>
      </c>
      <c r="P259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59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59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59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60" spans="1:24" x14ac:dyDescent="0.3">
      <c r="A260">
        <v>259</v>
      </c>
      <c r="B260" s="43" t="s">
        <v>351</v>
      </c>
      <c r="C260" s="51" t="s">
        <v>66</v>
      </c>
      <c r="D260" s="54" t="s">
        <v>612</v>
      </c>
      <c r="E260" s="29">
        <f ca="1">INT(YEARFRAC(BaseFuncionarios[[#This Row],[Data de Nascimento]],TODAY()))</f>
        <v>31</v>
      </c>
      <c r="F260" s="54" t="s">
        <v>623</v>
      </c>
      <c r="G260" s="27"/>
      <c r="H260" s="55">
        <v>1770.11</v>
      </c>
      <c r="I260" s="2"/>
      <c r="J260" s="2"/>
      <c r="K260" s="3">
        <f>SUM(BaseFuncionarios[[#This Row],[Salario Base]:[VR]])</f>
        <v>1770.11</v>
      </c>
      <c r="L260" s="59" t="s">
        <v>776</v>
      </c>
      <c r="M260" s="72" t="s">
        <v>850</v>
      </c>
      <c r="N260" s="23">
        <f>BaseFuncionarios[[#This Row],[Salário Total]]</f>
        <v>1770.11</v>
      </c>
      <c r="O260" s="29">
        <f ca="1">IF(BaseFuncionarios[[#This Row],[Data de Demissao]]="",
INT(YEARFRAC(BaseFuncionarios[[#This Row],[Data de Contratacao]],TODAY())),
INT(YEARFRAC(BaseFuncionarios[[#This Row],[Data de Demissao]],TODAY())))</f>
        <v>0</v>
      </c>
      <c r="P260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60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60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60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61" spans="1:24" x14ac:dyDescent="0.3">
      <c r="A261">
        <v>260</v>
      </c>
      <c r="B261" s="43" t="s">
        <v>352</v>
      </c>
      <c r="C261" s="51" t="s">
        <v>66</v>
      </c>
      <c r="D261" s="54" t="s">
        <v>613</v>
      </c>
      <c r="E261" s="29">
        <f ca="1">INT(YEARFRAC(BaseFuncionarios[[#This Row],[Data de Nascimento]],TODAY()))</f>
        <v>25</v>
      </c>
      <c r="F261" s="54" t="s">
        <v>688</v>
      </c>
      <c r="G261" s="27"/>
      <c r="H261" s="55">
        <v>1770.11</v>
      </c>
      <c r="I261" s="2"/>
      <c r="J261" s="2"/>
      <c r="K261" s="3">
        <f>SUM(BaseFuncionarios[[#This Row],[Salario Base]:[VR]])</f>
        <v>1770.11</v>
      </c>
      <c r="L261" s="59" t="s">
        <v>776</v>
      </c>
      <c r="M261" s="69" t="s">
        <v>845</v>
      </c>
      <c r="N261" s="23">
        <f>BaseFuncionarios[[#This Row],[Salário Total]]</f>
        <v>1770.11</v>
      </c>
      <c r="O261" s="29">
        <f ca="1">IF(BaseFuncionarios[[#This Row],[Data de Demissao]]="",
INT(YEARFRAC(BaseFuncionarios[[#This Row],[Data de Contratacao]],TODAY())),
INT(YEARFRAC(BaseFuncionarios[[#This Row],[Data de Demissao]],TODAY())))</f>
        <v>0</v>
      </c>
      <c r="P261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61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61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61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62" spans="1:24" x14ac:dyDescent="0.3">
      <c r="A262">
        <v>261</v>
      </c>
      <c r="B262" s="43" t="s">
        <v>353</v>
      </c>
      <c r="C262" s="51" t="s">
        <v>67</v>
      </c>
      <c r="D262" s="54" t="s">
        <v>614</v>
      </c>
      <c r="E262" s="29">
        <f ca="1">INT(YEARFRAC(BaseFuncionarios[[#This Row],[Data de Nascimento]],TODAY()))</f>
        <v>25</v>
      </c>
      <c r="F262" s="54" t="s">
        <v>621</v>
      </c>
      <c r="G262" s="27"/>
      <c r="H262" s="55">
        <v>1770.11</v>
      </c>
      <c r="I262" s="2"/>
      <c r="J262" s="2"/>
      <c r="K262" s="3">
        <f>SUM(BaseFuncionarios[[#This Row],[Salario Base]:[VR]])</f>
        <v>1770.11</v>
      </c>
      <c r="L262" s="59" t="s">
        <v>776</v>
      </c>
      <c r="M262" s="67" t="s">
        <v>836</v>
      </c>
      <c r="N262" s="23">
        <f>BaseFuncionarios[[#This Row],[Salário Total]]</f>
        <v>1770.11</v>
      </c>
      <c r="O262" s="29">
        <f ca="1">IF(BaseFuncionarios[[#This Row],[Data de Demissao]]="",
INT(YEARFRAC(BaseFuncionarios[[#This Row],[Data de Contratacao]],TODAY())),
INT(YEARFRAC(BaseFuncionarios[[#This Row],[Data de Demissao]],TODAY())))</f>
        <v>0</v>
      </c>
      <c r="P262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62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62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62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63" spans="1:24" x14ac:dyDescent="0.3">
      <c r="A263">
        <v>262</v>
      </c>
      <c r="B263" s="43" t="s">
        <v>354</v>
      </c>
      <c r="C263" s="51" t="s">
        <v>67</v>
      </c>
      <c r="D263" s="54" t="s">
        <v>615</v>
      </c>
      <c r="E263" s="29">
        <f ca="1">INT(YEARFRAC(BaseFuncionarios[[#This Row],[Data de Nascimento]],TODAY()))</f>
        <v>30</v>
      </c>
      <c r="F263" s="54" t="s">
        <v>771</v>
      </c>
      <c r="G263" s="27"/>
      <c r="H263" s="55">
        <v>1770.11</v>
      </c>
      <c r="I263" s="2"/>
      <c r="J263" s="2"/>
      <c r="K263" s="3">
        <f>SUM(BaseFuncionarios[[#This Row],[Salario Base]:[VR]])</f>
        <v>1770.11</v>
      </c>
      <c r="L263" s="59" t="s">
        <v>776</v>
      </c>
      <c r="M263" s="67" t="s">
        <v>836</v>
      </c>
      <c r="N263" s="23">
        <f>BaseFuncionarios[[#This Row],[Salário Total]]</f>
        <v>1770.11</v>
      </c>
      <c r="O263" s="29">
        <f ca="1">IF(BaseFuncionarios[[#This Row],[Data de Demissao]]="",
INT(YEARFRAC(BaseFuncionarios[[#This Row],[Data de Contratacao]],TODAY())),
INT(YEARFRAC(BaseFuncionarios[[#This Row],[Data de Demissao]],TODAY())))</f>
        <v>0</v>
      </c>
      <c r="P263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63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63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63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64" spans="1:24" x14ac:dyDescent="0.3">
      <c r="A264">
        <v>263</v>
      </c>
      <c r="B264" s="43" t="s">
        <v>355</v>
      </c>
      <c r="C264" s="51" t="s">
        <v>67</v>
      </c>
      <c r="D264" s="54" t="s">
        <v>616</v>
      </c>
      <c r="E264" s="29">
        <f ca="1">INT(YEARFRAC(BaseFuncionarios[[#This Row],[Data de Nascimento]],TODAY()))</f>
        <v>30</v>
      </c>
      <c r="F264" s="54" t="s">
        <v>772</v>
      </c>
      <c r="G264" s="27"/>
      <c r="H264" s="55">
        <v>2725.62</v>
      </c>
      <c r="I264" s="2"/>
      <c r="J264" s="2"/>
      <c r="K264" s="3">
        <f>SUM(BaseFuncionarios[[#This Row],[Salario Base]:[VR]])</f>
        <v>2725.62</v>
      </c>
      <c r="L264" s="59" t="s">
        <v>786</v>
      </c>
      <c r="M264" s="67" t="s">
        <v>836</v>
      </c>
      <c r="N264" s="23">
        <f>BaseFuncionarios[[#This Row],[Salário Total]]</f>
        <v>2725.62</v>
      </c>
      <c r="O264" s="29">
        <f ca="1">IF(BaseFuncionarios[[#This Row],[Data de Demissao]]="",
INT(YEARFRAC(BaseFuncionarios[[#This Row],[Data de Contratacao]],TODAY())),
INT(YEARFRAC(BaseFuncionarios[[#This Row],[Data de Demissao]],TODAY())))</f>
        <v>1</v>
      </c>
      <c r="P264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64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64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64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1 anos</v>
      </c>
    </row>
    <row r="265" spans="1:24" x14ac:dyDescent="0.3">
      <c r="A265">
        <v>264</v>
      </c>
      <c r="B265" s="43" t="s">
        <v>356</v>
      </c>
      <c r="C265" s="51" t="s">
        <v>67</v>
      </c>
      <c r="D265" s="54" t="s">
        <v>617</v>
      </c>
      <c r="E265" s="29">
        <f ca="1">INT(YEARFRAC(BaseFuncionarios[[#This Row],[Data de Nascimento]],TODAY()))</f>
        <v>28</v>
      </c>
      <c r="F265" s="54" t="s">
        <v>773</v>
      </c>
      <c r="G265" s="27"/>
      <c r="H265" s="55">
        <v>2204.69</v>
      </c>
      <c r="I265" s="2"/>
      <c r="J265" s="2"/>
      <c r="K265" s="3">
        <f>SUM(BaseFuncionarios[[#This Row],[Salario Base]:[VR]])</f>
        <v>2204.69</v>
      </c>
      <c r="L265" s="59" t="s">
        <v>775</v>
      </c>
      <c r="M265" s="66" t="s">
        <v>840</v>
      </c>
      <c r="N265" s="23">
        <f>BaseFuncionarios[[#This Row],[Salário Total]]</f>
        <v>2204.69</v>
      </c>
      <c r="O265" s="29">
        <f ca="1">IF(BaseFuncionarios[[#This Row],[Data de Demissao]]="",
INT(YEARFRAC(BaseFuncionarios[[#This Row],[Data de Contratacao]],TODAY())),
INT(YEARFRAC(BaseFuncionarios[[#This Row],[Data de Demissao]],TODAY())))</f>
        <v>0</v>
      </c>
      <c r="P265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65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65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65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  <row r="266" spans="1:24" x14ac:dyDescent="0.3">
      <c r="A266">
        <v>265</v>
      </c>
      <c r="B266" s="43" t="s">
        <v>357</v>
      </c>
      <c r="C266" s="51" t="s">
        <v>67</v>
      </c>
      <c r="D266" s="54" t="s">
        <v>618</v>
      </c>
      <c r="E266" s="29">
        <f ca="1">INT(YEARFRAC(BaseFuncionarios[[#This Row],[Data de Nascimento]],TODAY()))</f>
        <v>36</v>
      </c>
      <c r="F266" s="54" t="s">
        <v>774</v>
      </c>
      <c r="G266" s="27"/>
      <c r="H266" s="55">
        <v>2482.91</v>
      </c>
      <c r="I266" s="2"/>
      <c r="J266" s="2"/>
      <c r="K266" s="3">
        <f>SUM(BaseFuncionarios[[#This Row],[Salario Base]:[VR]])</f>
        <v>2482.91</v>
      </c>
      <c r="L266" s="59" t="s">
        <v>784</v>
      </c>
      <c r="M266" s="67" t="s">
        <v>836</v>
      </c>
      <c r="N266" s="23">
        <f>BaseFuncionarios[[#This Row],[Salário Total]]</f>
        <v>2482.91</v>
      </c>
      <c r="O266" s="29">
        <f ca="1">IF(BaseFuncionarios[[#This Row],[Data de Demissao]]="",
INT(YEARFRAC(BaseFuncionarios[[#This Row],[Data de Contratacao]],TODAY())),
INT(YEARFRAC(BaseFuncionarios[[#This Row],[Data de Demissao]],TODAY())))</f>
        <v>5</v>
      </c>
      <c r="P266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4-6 anos</v>
      </c>
      <c r="V266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66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66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5 anos</v>
      </c>
    </row>
    <row r="267" spans="1:24" x14ac:dyDescent="0.3">
      <c r="A267">
        <v>266</v>
      </c>
      <c r="B267" s="50" t="s">
        <v>358</v>
      </c>
      <c r="C267" s="51" t="s">
        <v>67</v>
      </c>
      <c r="D267" s="54" t="s">
        <v>619</v>
      </c>
      <c r="E267" s="29">
        <f ca="1">INT(YEARFRAC(BaseFuncionarios[[#This Row],[Data de Nascimento]],TODAY()))</f>
        <v>24</v>
      </c>
      <c r="F267" s="54" t="s">
        <v>628</v>
      </c>
      <c r="G267" s="27"/>
      <c r="H267" s="55">
        <v>1770.11</v>
      </c>
      <c r="I267" s="2"/>
      <c r="J267" s="2"/>
      <c r="K267" s="3">
        <f>SUM(BaseFuncionarios[[#This Row],[Salario Base]:[VR]])</f>
        <v>1770.11</v>
      </c>
      <c r="L267" s="65" t="s">
        <v>806</v>
      </c>
      <c r="M267" s="65" t="s">
        <v>837</v>
      </c>
      <c r="N267" s="23">
        <f>BaseFuncionarios[[#This Row],[Salário Total]]</f>
        <v>1770.11</v>
      </c>
      <c r="O267" s="29">
        <f ca="1">IF(BaseFuncionarios[[#This Row],[Data de Demissao]]="",
INT(YEARFRAC(BaseFuncionarios[[#This Row],[Data de Contratacao]],TODAY())),
INT(YEARFRAC(BaseFuncionarios[[#This Row],[Data de Demissao]],TODAY())))</f>
        <v>0</v>
      </c>
      <c r="P267" s="5" t="str">
        <f ca="1">IF(BaseFuncionarios[[#This Row],[TEMPO DE EMPRESA]]&lt;=2,"0-2 anos",
IF(BaseFuncionarios[[#This Row],[TEMPO DE EMPRESA]]&lt;=4,"2-4 anos",
IF(BaseFuncionarios[[#This Row],[TEMPO DE EMPRESA]]&lt;=6,"4-6 anos","Acima de 6 anos")))</f>
        <v>0-2 anos</v>
      </c>
      <c r="V267" s="41" t="str">
        <f ca="1">IF(MONTH(BaseFuncionarios[[#This Row],[Data de Nascimento]])&lt;&gt;MONTH(TODAY()),"",
IF(DAY(BaseFuncionarios[[#This Row],[Data de Nascimento]])&lt;&gt;DAY(TODAY()),"",
IF(BaseFuncionarios[[#This Row],[Data de Demissao]]="","Hoje Comemora Aniversário de "&amp;BaseFuncionarios[[#This Row],[Idade]]&amp;" Anos!!!","")))</f>
        <v/>
      </c>
      <c r="W267" s="41" t="str">
        <f ca="1">IF(MONTH(BaseFuncionarios[[#This Row],[Data de Contratacao]])&lt;&gt;MONTH(TODAY()),"",
IF(DAY(BaseFuncionarios[[#This Row],[Data de Contratacao]])&lt;&gt;DAY(TODAY()),"",
IF(BaseFuncionarios[[#This Row],[Data de Demissao]]="","Comemora "&amp;BaseFuncionarios[[#This Row],[TEMPO DE EMPRESA]]&amp;" na Empresa!!!","")))</f>
        <v/>
      </c>
      <c r="X267" s="5" t="str">
        <f ca="1">IF(BaseFuncionarios[[#This Row],[Data de Demissao]]&lt;&gt;"",
"Funcionário Desligado a "&amp;BaseFuncionarios[[#This Row],[TEMPO DE EMPRESA]]&amp;" anos",
"Funcionário Ativo a "&amp;BaseFuncionarios[[#This Row],[TEMPO DE EMPRESA]]&amp;" anos")</f>
        <v>Funcionário Ativo a 0 anos</v>
      </c>
    </row>
  </sheetData>
  <conditionalFormatting sqref="B29 B32:B34">
    <cfRule type="duplicateValues" dxfId="7" priority="11" stopIfTrue="1"/>
  </conditionalFormatting>
  <conditionalFormatting sqref="B29 B32:B35">
    <cfRule type="duplicateValues" dxfId="6" priority="12" stopIfTrue="1"/>
  </conditionalFormatting>
  <conditionalFormatting sqref="B29 B32:B36">
    <cfRule type="duplicateValues" dxfId="5" priority="13" stopIfTrue="1"/>
  </conditionalFormatting>
  <conditionalFormatting sqref="B29">
    <cfRule type="duplicateValues" dxfId="4" priority="14" stopIfTrue="1"/>
  </conditionalFormatting>
  <conditionalFormatting sqref="B31">
    <cfRule type="duplicateValues" dxfId="3" priority="15" stopIfTrue="1"/>
  </conditionalFormatting>
  <conditionalFormatting sqref="B32">
    <cfRule type="duplicateValues" dxfId="2" priority="16" stopIfTrue="1"/>
  </conditionalFormatting>
  <conditionalFormatting sqref="B33">
    <cfRule type="duplicateValues" dxfId="1" priority="17" stopIfTrue="1"/>
  </conditionalFormatting>
  <conditionalFormatting sqref="B226">
    <cfRule type="dataBar" priority="1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{10B08946-80D1-4094-B03C-FFE801A3D047}</x14:id>
        </ext>
      </extLst>
    </cfRule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29">
    <cfRule type="dataBar" priority="2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{EB69917F-49F4-43BE-82D3-F953FD4430DC}</x14:id>
        </ext>
      </extLst>
    </cfRule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30">
    <cfRule type="dataBar" priority="2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{894FFFA1-AA37-4CDB-A527-F5A875386BED}</x14:id>
        </ext>
      </extLst>
    </cfRule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32">
    <cfRule type="dataBar" priority="2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{423EF3B8-D723-4575-AC4E-0D88BA341573}</x14:id>
        </ext>
      </extLst>
    </cfRule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33">
    <cfRule type="dataBar" priority="2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{542F849F-E4CC-42E4-972A-824A63310416}</x14:id>
        </ext>
      </extLst>
    </cfRule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37:B238 B267">
    <cfRule type="dataBar" priority="2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{694E2B7C-D9EC-445F-AA06-F39EE339436E}</x14:id>
        </ext>
      </extLst>
    </cfRule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67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{F392338A-F461-40C4-B7B7-6AE026D6AA6E}</x14:id>
        </ext>
      </extLst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67">
    <cfRule type="dataBar" priority="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{A610B815-BCDF-46A1-896C-D3697AA93A7D}</x14:id>
        </ext>
      </extLst>
    </cfRule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8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{498A5498-26F0-43D9-891E-40A0126E4D53}</x14:id>
        </ext>
      </extLst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59:M260 M247:M252 M238 M264 M266 M241:M242 M255:M257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{01A10693-E859-444F-A2BA-FD92C593E3A8}</x14:id>
        </ext>
      </extLst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67">
    <cfRule type="dataBar" priority="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{CE61ECD8-2DFA-4F3D-AE2A-0D45DAEDF6C4}</x14:id>
        </ext>
      </extLst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0B08946-80D1-4094-B03C-FFE801A3D04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B226</xm:sqref>
        </x14:conditionalFormatting>
        <x14:conditionalFormatting xmlns:xm="http://schemas.microsoft.com/office/excel/2006/main">
          <x14:cfRule type="dataBar" id="{EB69917F-49F4-43BE-82D3-F953FD4430D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B229</xm:sqref>
        </x14:conditionalFormatting>
        <x14:conditionalFormatting xmlns:xm="http://schemas.microsoft.com/office/excel/2006/main">
          <x14:cfRule type="dataBar" id="{894FFFA1-AA37-4CDB-A527-F5A875386BE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B230</xm:sqref>
        </x14:conditionalFormatting>
        <x14:conditionalFormatting xmlns:xm="http://schemas.microsoft.com/office/excel/2006/main">
          <x14:cfRule type="dataBar" id="{423EF3B8-D723-4575-AC4E-0D88BA34157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B232</xm:sqref>
        </x14:conditionalFormatting>
        <x14:conditionalFormatting xmlns:xm="http://schemas.microsoft.com/office/excel/2006/main">
          <x14:cfRule type="dataBar" id="{542F849F-E4CC-42E4-972A-824A6331041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B233</xm:sqref>
        </x14:conditionalFormatting>
        <x14:conditionalFormatting xmlns:xm="http://schemas.microsoft.com/office/excel/2006/main">
          <x14:cfRule type="dataBar" id="{694E2B7C-D9EC-445F-AA06-F39EE339436E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B237:B238 B267</xm:sqref>
        </x14:conditionalFormatting>
        <x14:conditionalFormatting xmlns:xm="http://schemas.microsoft.com/office/excel/2006/main">
          <x14:cfRule type="dataBar" id="{F392338A-F461-40C4-B7B7-6AE026D6AA6E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D267</xm:sqref>
        </x14:conditionalFormatting>
        <x14:conditionalFormatting xmlns:xm="http://schemas.microsoft.com/office/excel/2006/main">
          <x14:cfRule type="dataBar" id="{A610B815-BCDF-46A1-896C-D3697AA93A7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L267</xm:sqref>
        </x14:conditionalFormatting>
        <x14:conditionalFormatting xmlns:xm="http://schemas.microsoft.com/office/excel/2006/main">
          <x14:cfRule type="dataBar" id="{498A5498-26F0-43D9-891E-40A0126E4D5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M38</xm:sqref>
        </x14:conditionalFormatting>
        <x14:conditionalFormatting xmlns:xm="http://schemas.microsoft.com/office/excel/2006/main">
          <x14:cfRule type="dataBar" id="{01A10693-E859-444F-A2BA-FD92C593E3A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M259:M260 M247:M252 M238 M264 M266 M241:M242 M255:M257</xm:sqref>
        </x14:conditionalFormatting>
        <x14:conditionalFormatting xmlns:xm="http://schemas.microsoft.com/office/excel/2006/main">
          <x14:cfRule type="dataBar" id="{CE61ECD8-2DFA-4F3D-AE2A-0D45DAEDF6C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M267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7D336-089C-4F9B-9993-25734F233548}">
  <sheetPr codeName="Planilha5"/>
  <dimension ref="A1:H14"/>
  <sheetViews>
    <sheetView showGridLines="0" workbookViewId="0">
      <selection activeCell="A5" sqref="A5"/>
    </sheetView>
  </sheetViews>
  <sheetFormatPr defaultRowHeight="14.4" x14ac:dyDescent="0.3"/>
  <cols>
    <col min="1" max="1" width="19" bestFit="1" customWidth="1"/>
    <col min="2" max="2" width="23.33203125" bestFit="1" customWidth="1"/>
    <col min="3" max="3" width="49" customWidth="1"/>
    <col min="4" max="4" width="3.44140625" customWidth="1"/>
    <col min="5" max="5" width="24.5546875" customWidth="1"/>
    <col min="6" max="6" width="6.6640625" customWidth="1"/>
    <col min="7" max="7" width="2.5546875" customWidth="1"/>
    <col min="8" max="8" width="1" customWidth="1"/>
    <col min="9" max="9" width="8.109375" customWidth="1"/>
    <col min="11" max="11" width="14.6640625" customWidth="1"/>
  </cols>
  <sheetData>
    <row r="1" spans="1:8" ht="23.4" x14ac:dyDescent="0.45">
      <c r="A1" s="32" t="s">
        <v>91</v>
      </c>
      <c r="B1" s="31"/>
      <c r="C1" s="31"/>
      <c r="D1" s="31"/>
      <c r="E1" s="31"/>
      <c r="F1" s="31"/>
      <c r="G1" s="31"/>
      <c r="H1" s="31"/>
    </row>
    <row r="2" spans="1:8" x14ac:dyDescent="0.3">
      <c r="A2" s="15">
        <v>3</v>
      </c>
      <c r="H2" s="31"/>
    </row>
    <row r="3" spans="1:8" x14ac:dyDescent="0.3">
      <c r="A3" s="18" t="s">
        <v>73</v>
      </c>
      <c r="B3" s="9" t="str" cm="1">
        <f t="array" ref="B3">INDEX(BaseFuncionarios[Nome Completo],A2)</f>
        <v>ALEX THOMAS FARIAS VASCONCELLOS</v>
      </c>
      <c r="C3" s="9"/>
      <c r="E3" s="18" t="s">
        <v>76</v>
      </c>
      <c r="F3" s="19" t="s">
        <v>69</v>
      </c>
      <c r="H3" s="31"/>
    </row>
    <row r="4" spans="1:8" x14ac:dyDescent="0.3">
      <c r="A4" s="18" t="s">
        <v>41</v>
      </c>
      <c r="B4" s="9" t="str" cm="1">
        <f t="array" ref="B4">INDEX(BaseFuncionarios[Área],A2)</f>
        <v>OPERACIONAL</v>
      </c>
      <c r="C4" s="9"/>
      <c r="E4" s="9" t="s">
        <v>51</v>
      </c>
      <c r="F4" s="14" cm="1">
        <f t="array" ref="F4">INDEX(BaseFuncionarios[],$A$2,MATCH(E4,BaseFuncionarios[#Headers],0))</f>
        <v>6</v>
      </c>
      <c r="H4" s="31"/>
    </row>
    <row r="5" spans="1:8" x14ac:dyDescent="0.3">
      <c r="A5" s="18" t="s">
        <v>40</v>
      </c>
      <c r="B5" s="9" t="str" cm="1">
        <f t="array" ref="B5">INDEX(BaseFuncionarios[Nível],A2)</f>
        <v>AJUDANTE DE OPERAÇÃO</v>
      </c>
      <c r="C5" s="9"/>
      <c r="E5" s="9" t="s">
        <v>52</v>
      </c>
      <c r="F5" s="14" cm="1">
        <f t="array" ref="F5">INDEX(BaseFuncionarios[],$A$2,MATCH(E5,BaseFuncionarios[#Headers],0))</f>
        <v>10</v>
      </c>
      <c r="H5" s="31"/>
    </row>
    <row r="6" spans="1:8" x14ac:dyDescent="0.3">
      <c r="A6" s="18" t="s">
        <v>2</v>
      </c>
      <c r="B6" s="10" t="str" cm="1">
        <f t="array" ref="B6">INDEX(BaseFuncionarios[Data de Nascimento],A2)</f>
        <v>09/03/1999</v>
      </c>
      <c r="C6" s="11" t="str" cm="1">
        <f t="array" aca="1" ref="C6" ca="1">INDEX(BaseFuncionarios[Aniversário_Idade],A2)</f>
        <v/>
      </c>
      <c r="E6" s="9" t="s">
        <v>50</v>
      </c>
      <c r="F6" s="14" cm="1">
        <f t="array" ref="F6">INDEX(BaseFuncionarios[],$A$2,MATCH(E6,BaseFuncionarios[#Headers],0))</f>
        <v>4</v>
      </c>
      <c r="H6" s="31"/>
    </row>
    <row r="7" spans="1:8" x14ac:dyDescent="0.3">
      <c r="A7" s="18" t="s">
        <v>70</v>
      </c>
      <c r="B7" s="10" t="str" cm="1">
        <f t="array" ref="B7">INDEX(BaseFuncionarios[Data de Contratacao],A2)</f>
        <v>11/12/2023</v>
      </c>
      <c r="C7" s="12" t="str" cm="1">
        <f t="array" aca="1" ref="C7" ca="1">INDEX(BaseFuncionarios[Aniversário_Empresa],A2)</f>
        <v/>
      </c>
      <c r="E7" s="9" t="s">
        <v>53</v>
      </c>
      <c r="F7" s="14" cm="1">
        <f t="array" ref="F7">INDEX(BaseFuncionarios[],$A$2,MATCH(E7,BaseFuncionarios[#Headers],0))</f>
        <v>4</v>
      </c>
      <c r="H7" s="31"/>
    </row>
    <row r="8" spans="1:8" x14ac:dyDescent="0.3">
      <c r="A8" s="18" t="s">
        <v>71</v>
      </c>
      <c r="B8" s="9" cm="1">
        <f t="array" aca="1" ref="B8" ca="1">INDEX(BaseFuncionarios[Idade],A2)</f>
        <v>25</v>
      </c>
      <c r="C8" s="9"/>
      <c r="E8" s="9" t="s">
        <v>49</v>
      </c>
      <c r="F8" s="14" cm="1">
        <f t="array" ref="F8">INDEX(BaseFuncionarios[],$A$2,MATCH(E8,BaseFuncionarios[#Headers],0))</f>
        <v>10</v>
      </c>
      <c r="H8" s="31"/>
    </row>
    <row r="9" spans="1:8" x14ac:dyDescent="0.3">
      <c r="A9" s="18" t="s">
        <v>72</v>
      </c>
      <c r="B9" s="13" cm="1">
        <f t="array" ref="B9">INDEX(BaseFuncionarios[Salário Total],A2)</f>
        <v>1770.11</v>
      </c>
      <c r="C9" s="9"/>
      <c r="E9" s="18" t="s">
        <v>58</v>
      </c>
      <c r="F9" s="26">
        <f>AVERAGE(F4:F8)</f>
        <v>6.8</v>
      </c>
      <c r="H9" s="31"/>
    </row>
    <row r="10" spans="1:8" x14ac:dyDescent="0.3">
      <c r="A10" s="18" t="s">
        <v>75</v>
      </c>
      <c r="B10" s="9" cm="1">
        <f t="array" aca="1" ref="B10" ca="1">INDEX(BaseFuncionarios[TEMPO DE EMPRESA],A2)</f>
        <v>0</v>
      </c>
      <c r="C10" s="9"/>
      <c r="H10" s="31"/>
    </row>
    <row r="11" spans="1:8" x14ac:dyDescent="0.3">
      <c r="A11" s="24" t="s">
        <v>82</v>
      </c>
      <c r="B11" s="25" cm="1">
        <f t="array" ref="B11">INDEX(BaseFuncionarios[Data de Demissao],A2)</f>
        <v>0</v>
      </c>
      <c r="C11" s="9" t="str" cm="1">
        <f t="array" aca="1" ref="C11" ca="1">INDEX(BaseFuncionarios[Status],A2)</f>
        <v>Funcionário Ativo a 0 anos</v>
      </c>
      <c r="H11" s="31"/>
    </row>
    <row r="12" spans="1:8" x14ac:dyDescent="0.3">
      <c r="H12" s="31"/>
    </row>
    <row r="13" spans="1:8" ht="6.75" customHeight="1" x14ac:dyDescent="0.3">
      <c r="H13" s="31"/>
    </row>
    <row r="14" spans="1:8" ht="9.75" customHeight="1" x14ac:dyDescent="0.3">
      <c r="A14" s="31"/>
      <c r="B14" s="31"/>
      <c r="C14" s="31"/>
      <c r="D14" s="31"/>
      <c r="E14" s="31"/>
      <c r="F14" s="31"/>
      <c r="G14" s="31"/>
      <c r="H14" s="31"/>
    </row>
  </sheetData>
  <conditionalFormatting sqref="C11">
    <cfRule type="cellIs" dxfId="0" priority="1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22983-CC1C-4833-9160-1D07DFD6C9FB}">
  <sheetPr codeName="Planilha6"/>
  <dimension ref="A1:V29"/>
  <sheetViews>
    <sheetView showGridLines="0" workbookViewId="0">
      <selection activeCell="B22" sqref="B22"/>
    </sheetView>
  </sheetViews>
  <sheetFormatPr defaultRowHeight="14.4" x14ac:dyDescent="0.3"/>
  <cols>
    <col min="1" max="1" width="22.44140625" customWidth="1"/>
    <col min="2" max="2" width="7.33203125" customWidth="1"/>
    <col min="3" max="3" width="2.5546875" customWidth="1"/>
    <col min="4" max="4" width="1" customWidth="1"/>
    <col min="5" max="5" width="3.5546875" customWidth="1"/>
    <col min="6" max="6" width="12.5546875" bestFit="1" customWidth="1"/>
    <col min="7" max="7" width="13.33203125" bestFit="1" customWidth="1"/>
    <col min="8" max="8" width="14.33203125" bestFit="1" customWidth="1"/>
    <col min="9" max="9" width="3.5546875" customWidth="1"/>
    <col min="10" max="10" width="1" customWidth="1"/>
    <col min="11" max="11" width="3.5546875" customWidth="1"/>
    <col min="12" max="12" width="15.6640625" bestFit="1" customWidth="1"/>
    <col min="13" max="13" width="16.6640625" bestFit="1" customWidth="1"/>
    <col min="14" max="14" width="3.5546875" customWidth="1"/>
    <col min="15" max="15" width="1" customWidth="1"/>
    <col min="16" max="16" width="15.6640625" bestFit="1" customWidth="1"/>
    <col min="17" max="17" width="16.6640625" bestFit="1" customWidth="1"/>
    <col min="18" max="19" width="2.109375" customWidth="1"/>
    <col min="20" max="20" width="12.5546875" bestFit="1" customWidth="1"/>
    <col min="21" max="21" width="13.33203125" bestFit="1" customWidth="1"/>
    <col min="22" max="23" width="2.109375" customWidth="1"/>
    <col min="24" max="24" width="14.33203125" bestFit="1" customWidth="1"/>
    <col min="26" max="26" width="20.5546875" customWidth="1"/>
  </cols>
  <sheetData>
    <row r="1" spans="1:22" ht="23.4" x14ac:dyDescent="0.45">
      <c r="A1" s="32" t="s">
        <v>92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22" x14ac:dyDescent="0.3">
      <c r="D2" s="31"/>
      <c r="J2" s="31"/>
      <c r="O2" s="31"/>
    </row>
    <row r="3" spans="1:22" x14ac:dyDescent="0.3">
      <c r="A3" s="18" t="s">
        <v>54</v>
      </c>
      <c r="D3" s="31"/>
      <c r="F3" s="17" t="s">
        <v>77</v>
      </c>
      <c r="G3" s="17" t="s">
        <v>59</v>
      </c>
      <c r="H3" s="17" t="s">
        <v>56</v>
      </c>
      <c r="J3" s="31"/>
      <c r="L3" s="18" t="s">
        <v>78</v>
      </c>
      <c r="M3" s="18" t="s">
        <v>68</v>
      </c>
      <c r="O3" s="31"/>
    </row>
    <row r="4" spans="1:22" x14ac:dyDescent="0.3">
      <c r="A4" s="9">
        <f>COUNTA(BaseFuncionarios[ID RH])</f>
        <v>266</v>
      </c>
      <c r="D4" s="31"/>
      <c r="F4" s="16">
        <v>2015</v>
      </c>
      <c r="G4" s="16">
        <f>COUNTIFS(BaseFuncionarios[Data de Contratacao],"&gt;=01/01/"&amp;F4,BaseFuncionarios[Data de Contratacao],"&lt;=31/12/"&amp;F4)</f>
        <v>0</v>
      </c>
      <c r="H4" s="16">
        <f>COUNTIFS(BaseFuncionarios[Data de Demissao],"&gt;=01/01/"&amp;F4,BaseFuncionarios[Data de Demissao],"&lt;=31/12/"&amp;F4)</f>
        <v>0</v>
      </c>
      <c r="J4" s="31"/>
      <c r="L4" s="9" t="s">
        <v>64</v>
      </c>
      <c r="M4" s="9">
        <f ca="1">COUNTIF(BaseFuncionarios[FAIXA DE TEMPO],L4)</f>
        <v>13</v>
      </c>
      <c r="O4" s="31"/>
    </row>
    <row r="5" spans="1:22" x14ac:dyDescent="0.3">
      <c r="D5" s="31"/>
      <c r="F5" s="16">
        <v>2016</v>
      </c>
      <c r="G5" s="16">
        <f>COUNTIFS(BaseFuncionarios[Data de Contratacao],"&gt;=01/01/"&amp;F5,BaseFuncionarios[Data de Contratacao],"&lt;=31/12/"&amp;F5)</f>
        <v>0</v>
      </c>
      <c r="H5" s="16">
        <f>COUNTIFS(BaseFuncionarios[Data de Demissao],"&gt;=01/01/"&amp;F5,BaseFuncionarios[Data de Demissao],"&lt;=31/12/"&amp;F5)</f>
        <v>0</v>
      </c>
      <c r="J5" s="31"/>
      <c r="L5" s="9" t="s">
        <v>63</v>
      </c>
      <c r="M5" s="9">
        <f ca="1">COUNTIF(BaseFuncionarios[FAIXA DE TEMPO],L5)</f>
        <v>29</v>
      </c>
      <c r="O5" s="31"/>
      <c r="Q5" s="33"/>
    </row>
    <row r="6" spans="1:22" x14ac:dyDescent="0.3">
      <c r="A6" s="18" t="s">
        <v>90</v>
      </c>
      <c r="D6" s="31"/>
      <c r="F6" s="16">
        <v>2017</v>
      </c>
      <c r="G6" s="16">
        <f>COUNTIFS(BaseFuncionarios[Data de Contratacao],"&gt;=01/01/"&amp;F6,BaseFuncionarios[Data de Contratacao],"&lt;=31/12/"&amp;F6)</f>
        <v>0</v>
      </c>
      <c r="H6" s="16">
        <f>COUNTIFS(BaseFuncionarios[Data de Demissao],"&gt;=01/01/"&amp;F6,BaseFuncionarios[Data de Demissao],"&lt;=31/12/"&amp;F6)</f>
        <v>0</v>
      </c>
      <c r="J6" s="31"/>
      <c r="L6" s="9" t="s">
        <v>62</v>
      </c>
      <c r="M6" s="9">
        <f ca="1">COUNTIF(BaseFuncionarios[FAIXA DE TEMPO],L6)</f>
        <v>211</v>
      </c>
      <c r="O6" s="31"/>
    </row>
    <row r="7" spans="1:22" x14ac:dyDescent="0.3">
      <c r="A7" s="9">
        <f ca="1">COUNTIF(BaseFuncionarios[TEMPO DE EMPRESA],"=0")</f>
        <v>145</v>
      </c>
      <c r="D7" s="31"/>
      <c r="F7" s="16">
        <v>2018</v>
      </c>
      <c r="G7" s="16">
        <f>COUNTIFS(BaseFuncionarios[Data de Contratacao],"&gt;=01/01/"&amp;F7,BaseFuncionarios[Data de Contratacao],"&lt;=31/12/"&amp;F7)</f>
        <v>0</v>
      </c>
      <c r="H7" s="16">
        <f>COUNTIFS(BaseFuncionarios[Data de Demissao],"&gt;=01/01/"&amp;F7,BaseFuncionarios[Data de Demissao],"&lt;=31/12/"&amp;F7)</f>
        <v>0</v>
      </c>
      <c r="J7" s="31"/>
      <c r="L7" s="9" t="s">
        <v>65</v>
      </c>
      <c r="M7" s="9">
        <f ca="1">COUNTIF(BaseFuncionarios[FAIXA DE TEMPO],L7)</f>
        <v>13</v>
      </c>
      <c r="O7" s="31"/>
    </row>
    <row r="8" spans="1:22" x14ac:dyDescent="0.3">
      <c r="D8" s="31"/>
      <c r="F8" s="16">
        <v>2019</v>
      </c>
      <c r="G8" s="16">
        <f>COUNTIFS(BaseFuncionarios[Data de Contratacao],"&gt;=01/01/"&amp;F8,BaseFuncionarios[Data de Contratacao],"&lt;=31/12/"&amp;F8)</f>
        <v>0</v>
      </c>
      <c r="H8" s="16">
        <f>COUNTIFS(BaseFuncionarios[Data de Demissao],"&gt;=01/01/"&amp;F8,BaseFuncionarios[Data de Demissao],"&lt;=31/12/"&amp;F8)</f>
        <v>0</v>
      </c>
      <c r="J8" s="31"/>
      <c r="L8" s="18" t="s">
        <v>58</v>
      </c>
      <c r="M8" s="18">
        <f ca="1">SUM(M4:M7)</f>
        <v>266</v>
      </c>
      <c r="O8" s="31"/>
      <c r="U8" s="21"/>
    </row>
    <row r="9" spans="1:22" x14ac:dyDescent="0.3">
      <c r="A9" s="18" t="s">
        <v>56</v>
      </c>
      <c r="D9" s="31"/>
      <c r="F9" s="16">
        <v>2020</v>
      </c>
      <c r="G9" s="16">
        <f>COUNTIFS(BaseFuncionarios[Data de Contratacao],"&gt;=01/01/"&amp;F9,BaseFuncionarios[Data de Contratacao],"&lt;=31/12/"&amp;F9)</f>
        <v>0</v>
      </c>
      <c r="H9" s="16">
        <f>COUNTIFS(BaseFuncionarios[Data de Demissao],"&gt;=01/01/"&amp;F9,BaseFuncionarios[Data de Demissao],"&lt;=31/12/"&amp;F9)</f>
        <v>0</v>
      </c>
      <c r="J9" s="31"/>
      <c r="O9" s="31"/>
    </row>
    <row r="10" spans="1:22" x14ac:dyDescent="0.3">
      <c r="A10" s="35">
        <f>COUNTIF(BaseFuncionarios[Data de Demissao],"&gt;0")</f>
        <v>0</v>
      </c>
      <c r="D10" s="31"/>
      <c r="F10" s="17" t="s">
        <v>58</v>
      </c>
      <c r="G10" s="17">
        <f>SUM(G4:G9)</f>
        <v>0</v>
      </c>
      <c r="H10" s="17">
        <f>SUM(H4:H9)</f>
        <v>0</v>
      </c>
      <c r="J10" s="31"/>
      <c r="O10" s="31"/>
    </row>
    <row r="11" spans="1:22" x14ac:dyDescent="0.3">
      <c r="D11" s="31"/>
      <c r="J11" s="31"/>
      <c r="O11" s="31"/>
      <c r="V11" s="2"/>
    </row>
    <row r="12" spans="1:22" x14ac:dyDescent="0.3">
      <c r="A12" s="18" t="s">
        <v>55</v>
      </c>
      <c r="D12" s="31"/>
      <c r="J12" s="31"/>
      <c r="O12" s="31"/>
      <c r="V12" s="2"/>
    </row>
    <row r="13" spans="1:22" x14ac:dyDescent="0.3">
      <c r="A13" s="9">
        <f>A4-A10</f>
        <v>266</v>
      </c>
      <c r="D13" s="31"/>
      <c r="J13" s="31"/>
      <c r="O13" s="31"/>
      <c r="V13" s="2"/>
    </row>
    <row r="14" spans="1:22" x14ac:dyDescent="0.3">
      <c r="D14" s="31"/>
      <c r="J14" s="31"/>
      <c r="O14" s="31"/>
      <c r="V14" s="2"/>
    </row>
    <row r="15" spans="1:22" x14ac:dyDescent="0.3">
      <c r="A15" s="18" t="s">
        <v>57</v>
      </c>
      <c r="D15" s="31"/>
      <c r="F15" s="18" t="s">
        <v>40</v>
      </c>
      <c r="G15" s="18" t="s">
        <v>72</v>
      </c>
      <c r="J15" s="31"/>
      <c r="L15" s="18" t="s">
        <v>39</v>
      </c>
      <c r="M15" s="18" t="s">
        <v>68</v>
      </c>
      <c r="O15" s="31"/>
      <c r="V15" s="22"/>
    </row>
    <row r="16" spans="1:22" x14ac:dyDescent="0.3">
      <c r="A16" s="34">
        <f ca="1">(($A$7+$A$10)/2)/$A$4</f>
        <v>0.27255639097744361</v>
      </c>
      <c r="D16" s="31"/>
      <c r="F16" s="9" t="s">
        <v>48</v>
      </c>
      <c r="G16" s="13" t="e">
        <f>AVERAGEIF(BaseFuncionarios[Nível],F16,BaseFuncionarios[Salário Calculo])</f>
        <v>#DIV/0!</v>
      </c>
      <c r="J16" s="31"/>
      <c r="L16" s="9" t="s">
        <v>66</v>
      </c>
      <c r="M16" s="9">
        <f>COUNTIF(BaseFuncionarios[Sexo],L16)</f>
        <v>89</v>
      </c>
      <c r="O16" s="31"/>
    </row>
    <row r="17" spans="1:15" x14ac:dyDescent="0.3">
      <c r="D17" s="31"/>
      <c r="F17" s="9" t="s">
        <v>44</v>
      </c>
      <c r="G17" s="13" t="e">
        <f>AVERAGEIF(BaseFuncionarios[Nível],F17,BaseFuncionarios[Salário Calculo])</f>
        <v>#DIV/0!</v>
      </c>
      <c r="J17" s="31"/>
      <c r="L17" s="9" t="s">
        <v>67</v>
      </c>
      <c r="M17" s="9">
        <f>COUNTIF(BaseFuncionarios[Sexo],L17)</f>
        <v>177</v>
      </c>
      <c r="O17" s="31"/>
    </row>
    <row r="18" spans="1:15" x14ac:dyDescent="0.3">
      <c r="A18" s="18" t="s">
        <v>81</v>
      </c>
      <c r="D18" s="31"/>
      <c r="F18" s="9" t="s">
        <v>42</v>
      </c>
      <c r="G18" s="13" t="e">
        <f>AVERAGEIF(BaseFuncionarios[Nível],F18,BaseFuncionarios[Salário Calculo])</f>
        <v>#DIV/0!</v>
      </c>
      <c r="J18" s="31"/>
      <c r="L18" s="18" t="s">
        <v>58</v>
      </c>
      <c r="M18" s="18">
        <f>SUM(M16:M17)</f>
        <v>266</v>
      </c>
      <c r="O18" s="31"/>
    </row>
    <row r="19" spans="1:15" x14ac:dyDescent="0.3">
      <c r="A19" s="13">
        <f>SUM(BaseFuncionarios[Salário Calculo])</f>
        <v>601214.93999999855</v>
      </c>
      <c r="D19" s="31"/>
      <c r="F19" s="9" t="s">
        <v>43</v>
      </c>
      <c r="G19" s="13" t="e">
        <f>AVERAGEIF(BaseFuncionarios[Nível],F19,BaseFuncionarios[Salário Calculo])</f>
        <v>#DIV/0!</v>
      </c>
      <c r="J19" s="31"/>
      <c r="O19" s="31"/>
    </row>
    <row r="20" spans="1:15" x14ac:dyDescent="0.3">
      <c r="D20" s="31"/>
      <c r="J20" s="31"/>
      <c r="O20" s="31"/>
    </row>
    <row r="21" spans="1:15" x14ac:dyDescent="0.3">
      <c r="A21" s="18" t="s">
        <v>88</v>
      </c>
      <c r="B21" s="19" t="s">
        <v>89</v>
      </c>
      <c r="D21" s="31"/>
      <c r="J21" s="31"/>
      <c r="O21" s="31"/>
    </row>
    <row r="22" spans="1:15" x14ac:dyDescent="0.3">
      <c r="A22" s="9" t="s">
        <v>86</v>
      </c>
      <c r="B22" s="9">
        <f ca="1">COUNTIF(BaseFuncionarios[Aniversário_Idade],"&gt;""")</f>
        <v>1</v>
      </c>
      <c r="D22" s="31"/>
      <c r="J22" s="31"/>
      <c r="O22" s="31"/>
    </row>
    <row r="23" spans="1:15" x14ac:dyDescent="0.3">
      <c r="A23" s="9" t="s">
        <v>87</v>
      </c>
      <c r="B23" s="9">
        <f ca="1">COUNTIF(BaseFuncionarios[Aniversário_Empresa],"&gt;""")</f>
        <v>2</v>
      </c>
      <c r="D23" s="31"/>
      <c r="F23" s="18" t="s">
        <v>40</v>
      </c>
      <c r="G23" s="18" t="s">
        <v>79</v>
      </c>
      <c r="J23" s="31"/>
      <c r="O23" s="31"/>
    </row>
    <row r="24" spans="1:15" x14ac:dyDescent="0.3">
      <c r="D24" s="31"/>
      <c r="F24" s="9" t="s">
        <v>43</v>
      </c>
      <c r="G24" s="20">
        <f>COUNTIF(BaseFuncionarios[Nível],F24)</f>
        <v>0</v>
      </c>
      <c r="J24" s="31"/>
      <c r="O24" s="31"/>
    </row>
    <row r="25" spans="1:15" x14ac:dyDescent="0.3">
      <c r="A25" s="18" t="s">
        <v>41</v>
      </c>
      <c r="B25" s="18" t="s">
        <v>79</v>
      </c>
      <c r="D25" s="31"/>
      <c r="F25" s="9" t="s">
        <v>42</v>
      </c>
      <c r="G25" s="20">
        <f>COUNTIF(BaseFuncionarios[Nível],F25)</f>
        <v>0</v>
      </c>
      <c r="J25" s="31"/>
      <c r="O25" s="31"/>
    </row>
    <row r="26" spans="1:15" x14ac:dyDescent="0.3">
      <c r="A26" s="9" t="s">
        <v>47</v>
      </c>
      <c r="B26" s="20">
        <f>COUNTIF(BaseFuncionarios[Área],A26)</f>
        <v>3</v>
      </c>
      <c r="D26" s="31"/>
      <c r="F26" s="9" t="s">
        <v>44</v>
      </c>
      <c r="G26" s="20">
        <f>COUNTIF(BaseFuncionarios[Nível],F26)</f>
        <v>0</v>
      </c>
      <c r="J26" s="31"/>
      <c r="O26" s="31"/>
    </row>
    <row r="27" spans="1:15" x14ac:dyDescent="0.3">
      <c r="A27" s="9" t="s">
        <v>45</v>
      </c>
      <c r="B27" s="20">
        <f>COUNTIF(BaseFuncionarios[Área],A27)</f>
        <v>0</v>
      </c>
      <c r="D27" s="31"/>
      <c r="F27" s="9" t="s">
        <v>48</v>
      </c>
      <c r="G27" s="20">
        <f>COUNTIF(BaseFuncionarios[Nível],F27)</f>
        <v>0</v>
      </c>
      <c r="J27" s="31"/>
      <c r="O27" s="31"/>
    </row>
    <row r="28" spans="1:15" ht="18.75" customHeight="1" x14ac:dyDescent="0.3">
      <c r="A28" s="9" t="s">
        <v>46</v>
      </c>
      <c r="B28" s="20">
        <f>COUNTIF(BaseFuncionarios[Área],A28)</f>
        <v>0</v>
      </c>
      <c r="D28" s="31"/>
      <c r="J28" s="31"/>
      <c r="O28" s="31"/>
    </row>
    <row r="29" spans="1:15" ht="6.75" customHeight="1" x14ac:dyDescent="0.3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</row>
  </sheetData>
  <sortState xmlns:xlrd2="http://schemas.microsoft.com/office/spreadsheetml/2017/richdata2" ref="L4:M7">
    <sortCondition descending="1" ref="M4:M7"/>
    <sortCondition ref="L4:L7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05F50-FEB8-4813-A402-9716E77D8A58}">
  <sheetPr codeName="Planilha7"/>
  <dimension ref="A1:C266"/>
  <sheetViews>
    <sheetView showGridLines="0" zoomScale="130" zoomScaleNormal="130" workbookViewId="0">
      <selection activeCell="H2" sqref="H2"/>
    </sheetView>
  </sheetViews>
  <sheetFormatPr defaultRowHeight="14.4" x14ac:dyDescent="0.3"/>
  <cols>
    <col min="1" max="1" width="2.77734375" style="1" customWidth="1"/>
    <col min="2" max="2" width="15" customWidth="1"/>
    <col min="3" max="3" width="27.5546875" bestFit="1" customWidth="1"/>
  </cols>
  <sheetData>
    <row r="1" spans="1:3" ht="99.75" customHeight="1" x14ac:dyDescent="0.3">
      <c r="A1" s="1" cm="1">
        <f t="array" ref="A1:A266">_xlfn.SEQUENCE(266)</f>
        <v>1</v>
      </c>
      <c r="C1" s="1" t="s">
        <v>26</v>
      </c>
    </row>
    <row r="2" spans="1:3" ht="99.75" customHeight="1" x14ac:dyDescent="0.3">
      <c r="A2" s="1">
        <v>2</v>
      </c>
      <c r="C2" s="1" t="s">
        <v>8</v>
      </c>
    </row>
    <row r="3" spans="1:3" ht="99.75" customHeight="1" x14ac:dyDescent="0.3">
      <c r="A3" s="1">
        <v>3</v>
      </c>
      <c r="C3" s="1" t="s">
        <v>25</v>
      </c>
    </row>
    <row r="4" spans="1:3" ht="99.75" customHeight="1" x14ac:dyDescent="0.3">
      <c r="A4" s="1">
        <v>4</v>
      </c>
      <c r="C4" s="1" t="s">
        <v>29</v>
      </c>
    </row>
    <row r="5" spans="1:3" ht="99.75" customHeight="1" x14ac:dyDescent="0.3">
      <c r="A5" s="1">
        <v>5</v>
      </c>
      <c r="C5" s="1" t="s">
        <v>17</v>
      </c>
    </row>
    <row r="6" spans="1:3" ht="99.75" customHeight="1" x14ac:dyDescent="0.3">
      <c r="A6" s="1">
        <v>6</v>
      </c>
      <c r="C6" s="1" t="s">
        <v>24</v>
      </c>
    </row>
    <row r="7" spans="1:3" ht="99.75" customHeight="1" x14ac:dyDescent="0.3">
      <c r="A7" s="1">
        <v>7</v>
      </c>
      <c r="C7" s="1" t="s">
        <v>11</v>
      </c>
    </row>
    <row r="8" spans="1:3" ht="99.75" customHeight="1" x14ac:dyDescent="0.3">
      <c r="A8" s="1">
        <v>8</v>
      </c>
      <c r="C8" s="1" t="s">
        <v>12</v>
      </c>
    </row>
    <row r="9" spans="1:3" ht="99.75" customHeight="1" x14ac:dyDescent="0.3">
      <c r="A9" s="1">
        <v>9</v>
      </c>
      <c r="C9" s="1" t="s">
        <v>35</v>
      </c>
    </row>
    <row r="10" spans="1:3" ht="99.75" customHeight="1" x14ac:dyDescent="0.3">
      <c r="A10" s="1">
        <v>10</v>
      </c>
      <c r="C10" s="1" t="s">
        <v>33</v>
      </c>
    </row>
    <row r="11" spans="1:3" ht="99.75" customHeight="1" x14ac:dyDescent="0.3">
      <c r="A11" s="1">
        <v>11</v>
      </c>
      <c r="C11" s="1" t="s">
        <v>32</v>
      </c>
    </row>
    <row r="12" spans="1:3" ht="99.75" customHeight="1" x14ac:dyDescent="0.3">
      <c r="A12" s="1">
        <v>12</v>
      </c>
      <c r="C12" s="1" t="s">
        <v>31</v>
      </c>
    </row>
    <row r="13" spans="1:3" ht="99.75" customHeight="1" x14ac:dyDescent="0.3">
      <c r="A13" s="1">
        <v>13</v>
      </c>
      <c r="C13" s="1" t="s">
        <v>16</v>
      </c>
    </row>
    <row r="14" spans="1:3" ht="99.75" customHeight="1" x14ac:dyDescent="0.3">
      <c r="A14" s="1">
        <v>14</v>
      </c>
      <c r="C14" s="1" t="s">
        <v>20</v>
      </c>
    </row>
    <row r="15" spans="1:3" ht="99.75" customHeight="1" x14ac:dyDescent="0.3">
      <c r="A15" s="1">
        <v>15</v>
      </c>
      <c r="C15" s="1" t="s">
        <v>36</v>
      </c>
    </row>
    <row r="16" spans="1:3" ht="99.75" customHeight="1" x14ac:dyDescent="0.3">
      <c r="A16" s="1">
        <v>16</v>
      </c>
      <c r="C16" s="1" t="s">
        <v>37</v>
      </c>
    </row>
    <row r="17" spans="1:3" ht="99.75" customHeight="1" x14ac:dyDescent="0.3">
      <c r="A17" s="1">
        <v>17</v>
      </c>
      <c r="C17" s="1" t="s">
        <v>27</v>
      </c>
    </row>
    <row r="18" spans="1:3" ht="99.75" customHeight="1" x14ac:dyDescent="0.3">
      <c r="A18" s="1">
        <v>18</v>
      </c>
      <c r="C18" s="1" t="s">
        <v>9</v>
      </c>
    </row>
    <row r="19" spans="1:3" ht="99.75" customHeight="1" x14ac:dyDescent="0.3">
      <c r="A19" s="1">
        <v>19</v>
      </c>
      <c r="C19" s="1" t="s">
        <v>19</v>
      </c>
    </row>
    <row r="20" spans="1:3" ht="99.75" customHeight="1" x14ac:dyDescent="0.3">
      <c r="A20" s="1">
        <v>20</v>
      </c>
      <c r="C20" s="1" t="s">
        <v>28</v>
      </c>
    </row>
    <row r="21" spans="1:3" ht="99.75" customHeight="1" x14ac:dyDescent="0.3">
      <c r="A21" s="1">
        <v>21</v>
      </c>
      <c r="C21" s="1" t="s">
        <v>10</v>
      </c>
    </row>
    <row r="22" spans="1:3" ht="99.75" customHeight="1" x14ac:dyDescent="0.3">
      <c r="A22" s="1">
        <v>22</v>
      </c>
      <c r="C22" s="1" t="s">
        <v>23</v>
      </c>
    </row>
    <row r="23" spans="1:3" ht="99.75" customHeight="1" x14ac:dyDescent="0.3">
      <c r="A23" s="1">
        <v>23</v>
      </c>
      <c r="C23" s="1" t="s">
        <v>21</v>
      </c>
    </row>
    <row r="24" spans="1:3" ht="99.75" customHeight="1" x14ac:dyDescent="0.3">
      <c r="A24" s="1">
        <v>24</v>
      </c>
      <c r="C24" s="1" t="s">
        <v>34</v>
      </c>
    </row>
    <row r="25" spans="1:3" ht="99.75" customHeight="1" x14ac:dyDescent="0.3">
      <c r="A25" s="1">
        <v>25</v>
      </c>
      <c r="C25" s="1" t="s">
        <v>22</v>
      </c>
    </row>
    <row r="26" spans="1:3" ht="99.75" customHeight="1" x14ac:dyDescent="0.3">
      <c r="A26" s="1">
        <v>26</v>
      </c>
      <c r="C26" s="1" t="s">
        <v>13</v>
      </c>
    </row>
    <row r="27" spans="1:3" ht="99.75" customHeight="1" x14ac:dyDescent="0.3">
      <c r="A27" s="1">
        <v>27</v>
      </c>
      <c r="C27" s="1" t="s">
        <v>30</v>
      </c>
    </row>
    <row r="28" spans="1:3" ht="99.75" customHeight="1" x14ac:dyDescent="0.3">
      <c r="A28" s="1">
        <v>28</v>
      </c>
      <c r="C28" s="1" t="s">
        <v>18</v>
      </c>
    </row>
    <row r="29" spans="1:3" ht="99.75" customHeight="1" x14ac:dyDescent="0.3">
      <c r="A29" s="1">
        <v>29</v>
      </c>
      <c r="C29" s="1" t="s">
        <v>14</v>
      </c>
    </row>
    <row r="30" spans="1:3" ht="99.75" customHeight="1" x14ac:dyDescent="0.3">
      <c r="A30" s="1">
        <v>30</v>
      </c>
      <c r="C30" s="1" t="s">
        <v>38</v>
      </c>
    </row>
    <row r="31" spans="1:3" ht="99.75" customHeight="1" x14ac:dyDescent="0.3">
      <c r="A31" s="1">
        <v>31</v>
      </c>
      <c r="C31" s="1" t="s">
        <v>15</v>
      </c>
    </row>
    <row r="32" spans="1:3" x14ac:dyDescent="0.3">
      <c r="A32" s="1">
        <v>32</v>
      </c>
    </row>
    <row r="33" spans="1:1" x14ac:dyDescent="0.3">
      <c r="A33" s="1">
        <v>33</v>
      </c>
    </row>
    <row r="34" spans="1:1" x14ac:dyDescent="0.3">
      <c r="A34" s="1">
        <v>34</v>
      </c>
    </row>
    <row r="35" spans="1:1" x14ac:dyDescent="0.3">
      <c r="A35" s="1">
        <v>35</v>
      </c>
    </row>
    <row r="36" spans="1:1" x14ac:dyDescent="0.3">
      <c r="A36" s="1">
        <v>36</v>
      </c>
    </row>
    <row r="37" spans="1:1" x14ac:dyDescent="0.3">
      <c r="A37" s="1">
        <v>37</v>
      </c>
    </row>
    <row r="38" spans="1:1" x14ac:dyDescent="0.3">
      <c r="A38" s="1">
        <v>38</v>
      </c>
    </row>
    <row r="39" spans="1:1" x14ac:dyDescent="0.3">
      <c r="A39" s="1">
        <v>39</v>
      </c>
    </row>
    <row r="40" spans="1:1" x14ac:dyDescent="0.3">
      <c r="A40" s="1">
        <v>40</v>
      </c>
    </row>
    <row r="41" spans="1:1" x14ac:dyDescent="0.3">
      <c r="A41" s="1">
        <v>41</v>
      </c>
    </row>
    <row r="42" spans="1:1" x14ac:dyDescent="0.3">
      <c r="A42" s="1">
        <v>42</v>
      </c>
    </row>
    <row r="43" spans="1:1" x14ac:dyDescent="0.3">
      <c r="A43" s="1">
        <v>43</v>
      </c>
    </row>
    <row r="44" spans="1:1" x14ac:dyDescent="0.3">
      <c r="A44" s="1">
        <v>44</v>
      </c>
    </row>
    <row r="45" spans="1:1" x14ac:dyDescent="0.3">
      <c r="A45" s="1">
        <v>45</v>
      </c>
    </row>
    <row r="46" spans="1:1" x14ac:dyDescent="0.3">
      <c r="A46" s="1">
        <v>46</v>
      </c>
    </row>
    <row r="47" spans="1:1" x14ac:dyDescent="0.3">
      <c r="A47" s="1">
        <v>47</v>
      </c>
    </row>
    <row r="48" spans="1:1" x14ac:dyDescent="0.3">
      <c r="A48" s="1">
        <v>48</v>
      </c>
    </row>
    <row r="49" spans="1:1" x14ac:dyDescent="0.3">
      <c r="A49" s="1">
        <v>49</v>
      </c>
    </row>
    <row r="50" spans="1:1" x14ac:dyDescent="0.3">
      <c r="A50" s="1">
        <v>50</v>
      </c>
    </row>
    <row r="51" spans="1:1" x14ac:dyDescent="0.3">
      <c r="A51" s="1">
        <v>51</v>
      </c>
    </row>
    <row r="52" spans="1:1" x14ac:dyDescent="0.3">
      <c r="A52" s="1">
        <v>52</v>
      </c>
    </row>
    <row r="53" spans="1:1" x14ac:dyDescent="0.3">
      <c r="A53" s="1">
        <v>53</v>
      </c>
    </row>
    <row r="54" spans="1:1" x14ac:dyDescent="0.3">
      <c r="A54" s="1">
        <v>54</v>
      </c>
    </row>
    <row r="55" spans="1:1" x14ac:dyDescent="0.3">
      <c r="A55" s="1">
        <v>55</v>
      </c>
    </row>
    <row r="56" spans="1:1" x14ac:dyDescent="0.3">
      <c r="A56" s="1">
        <v>56</v>
      </c>
    </row>
    <row r="57" spans="1:1" x14ac:dyDescent="0.3">
      <c r="A57" s="1">
        <v>57</v>
      </c>
    </row>
    <row r="58" spans="1:1" x14ac:dyDescent="0.3">
      <c r="A58" s="1">
        <v>58</v>
      </c>
    </row>
    <row r="59" spans="1:1" x14ac:dyDescent="0.3">
      <c r="A59" s="1">
        <v>59</v>
      </c>
    </row>
    <row r="60" spans="1:1" x14ac:dyDescent="0.3">
      <c r="A60" s="1">
        <v>60</v>
      </c>
    </row>
    <row r="61" spans="1:1" x14ac:dyDescent="0.3">
      <c r="A61" s="1">
        <v>61</v>
      </c>
    </row>
    <row r="62" spans="1:1" x14ac:dyDescent="0.3">
      <c r="A62" s="1">
        <v>62</v>
      </c>
    </row>
    <row r="63" spans="1:1" x14ac:dyDescent="0.3">
      <c r="A63" s="1">
        <v>63</v>
      </c>
    </row>
    <row r="64" spans="1:1" x14ac:dyDescent="0.3">
      <c r="A64" s="1">
        <v>64</v>
      </c>
    </row>
    <row r="65" spans="1:1" x14ac:dyDescent="0.3">
      <c r="A65" s="1">
        <v>65</v>
      </c>
    </row>
    <row r="66" spans="1:1" x14ac:dyDescent="0.3">
      <c r="A66" s="1">
        <v>66</v>
      </c>
    </row>
    <row r="67" spans="1:1" x14ac:dyDescent="0.3">
      <c r="A67" s="1">
        <v>67</v>
      </c>
    </row>
    <row r="68" spans="1:1" x14ac:dyDescent="0.3">
      <c r="A68" s="1">
        <v>68</v>
      </c>
    </row>
    <row r="69" spans="1:1" x14ac:dyDescent="0.3">
      <c r="A69" s="1">
        <v>69</v>
      </c>
    </row>
    <row r="70" spans="1:1" x14ac:dyDescent="0.3">
      <c r="A70" s="1">
        <v>70</v>
      </c>
    </row>
    <row r="71" spans="1:1" x14ac:dyDescent="0.3">
      <c r="A71" s="1">
        <v>71</v>
      </c>
    </row>
    <row r="72" spans="1:1" x14ac:dyDescent="0.3">
      <c r="A72" s="1">
        <v>72</v>
      </c>
    </row>
    <row r="73" spans="1:1" x14ac:dyDescent="0.3">
      <c r="A73" s="1">
        <v>73</v>
      </c>
    </row>
    <row r="74" spans="1:1" x14ac:dyDescent="0.3">
      <c r="A74" s="1">
        <v>74</v>
      </c>
    </row>
    <row r="75" spans="1:1" x14ac:dyDescent="0.3">
      <c r="A75" s="1">
        <v>75</v>
      </c>
    </row>
    <row r="76" spans="1:1" x14ac:dyDescent="0.3">
      <c r="A76" s="1">
        <v>76</v>
      </c>
    </row>
    <row r="77" spans="1:1" x14ac:dyDescent="0.3">
      <c r="A77" s="1">
        <v>77</v>
      </c>
    </row>
    <row r="78" spans="1:1" x14ac:dyDescent="0.3">
      <c r="A78" s="1">
        <v>78</v>
      </c>
    </row>
    <row r="79" spans="1:1" x14ac:dyDescent="0.3">
      <c r="A79" s="1">
        <v>79</v>
      </c>
    </row>
    <row r="80" spans="1:1" x14ac:dyDescent="0.3">
      <c r="A80" s="1">
        <v>80</v>
      </c>
    </row>
    <row r="81" spans="1:1" x14ac:dyDescent="0.3">
      <c r="A81" s="1">
        <v>81</v>
      </c>
    </row>
    <row r="82" spans="1:1" x14ac:dyDescent="0.3">
      <c r="A82" s="1">
        <v>82</v>
      </c>
    </row>
    <row r="83" spans="1:1" x14ac:dyDescent="0.3">
      <c r="A83" s="1">
        <v>83</v>
      </c>
    </row>
    <row r="84" spans="1:1" x14ac:dyDescent="0.3">
      <c r="A84" s="1">
        <v>84</v>
      </c>
    </row>
    <row r="85" spans="1:1" x14ac:dyDescent="0.3">
      <c r="A85" s="1">
        <v>85</v>
      </c>
    </row>
    <row r="86" spans="1:1" x14ac:dyDescent="0.3">
      <c r="A86" s="1">
        <v>86</v>
      </c>
    </row>
    <row r="87" spans="1:1" x14ac:dyDescent="0.3">
      <c r="A87" s="1">
        <v>87</v>
      </c>
    </row>
    <row r="88" spans="1:1" x14ac:dyDescent="0.3">
      <c r="A88" s="1">
        <v>88</v>
      </c>
    </row>
    <row r="89" spans="1:1" x14ac:dyDescent="0.3">
      <c r="A89" s="1">
        <v>89</v>
      </c>
    </row>
    <row r="90" spans="1:1" x14ac:dyDescent="0.3">
      <c r="A90" s="1">
        <v>90</v>
      </c>
    </row>
    <row r="91" spans="1:1" x14ac:dyDescent="0.3">
      <c r="A91" s="1">
        <v>91</v>
      </c>
    </row>
    <row r="92" spans="1:1" x14ac:dyDescent="0.3">
      <c r="A92" s="1">
        <v>92</v>
      </c>
    </row>
    <row r="93" spans="1:1" x14ac:dyDescent="0.3">
      <c r="A93" s="1">
        <v>93</v>
      </c>
    </row>
    <row r="94" spans="1:1" x14ac:dyDescent="0.3">
      <c r="A94" s="1">
        <v>94</v>
      </c>
    </row>
    <row r="95" spans="1:1" x14ac:dyDescent="0.3">
      <c r="A95" s="1">
        <v>95</v>
      </c>
    </row>
    <row r="96" spans="1:1" x14ac:dyDescent="0.3">
      <c r="A96" s="1">
        <v>96</v>
      </c>
    </row>
    <row r="97" spans="1:1" x14ac:dyDescent="0.3">
      <c r="A97" s="1">
        <v>97</v>
      </c>
    </row>
    <row r="98" spans="1:1" x14ac:dyDescent="0.3">
      <c r="A98" s="1">
        <v>98</v>
      </c>
    </row>
    <row r="99" spans="1:1" x14ac:dyDescent="0.3">
      <c r="A99" s="1">
        <v>99</v>
      </c>
    </row>
    <row r="100" spans="1:1" x14ac:dyDescent="0.3">
      <c r="A100" s="1">
        <v>100</v>
      </c>
    </row>
    <row r="101" spans="1:1" x14ac:dyDescent="0.3">
      <c r="A101" s="1">
        <v>101</v>
      </c>
    </row>
    <row r="102" spans="1:1" x14ac:dyDescent="0.3">
      <c r="A102" s="1">
        <v>102</v>
      </c>
    </row>
    <row r="103" spans="1:1" x14ac:dyDescent="0.3">
      <c r="A103" s="1">
        <v>103</v>
      </c>
    </row>
    <row r="104" spans="1:1" x14ac:dyDescent="0.3">
      <c r="A104" s="1">
        <v>104</v>
      </c>
    </row>
    <row r="105" spans="1:1" x14ac:dyDescent="0.3">
      <c r="A105" s="1">
        <v>105</v>
      </c>
    </row>
    <row r="106" spans="1:1" x14ac:dyDescent="0.3">
      <c r="A106" s="1">
        <v>106</v>
      </c>
    </row>
    <row r="107" spans="1:1" x14ac:dyDescent="0.3">
      <c r="A107" s="1">
        <v>107</v>
      </c>
    </row>
    <row r="108" spans="1:1" x14ac:dyDescent="0.3">
      <c r="A108" s="1">
        <v>108</v>
      </c>
    </row>
    <row r="109" spans="1:1" x14ac:dyDescent="0.3">
      <c r="A109" s="1">
        <v>109</v>
      </c>
    </row>
    <row r="110" spans="1:1" x14ac:dyDescent="0.3">
      <c r="A110" s="1">
        <v>110</v>
      </c>
    </row>
    <row r="111" spans="1:1" x14ac:dyDescent="0.3">
      <c r="A111" s="1">
        <v>111</v>
      </c>
    </row>
    <row r="112" spans="1:1" x14ac:dyDescent="0.3">
      <c r="A112" s="1">
        <v>112</v>
      </c>
    </row>
    <row r="113" spans="1:1" x14ac:dyDescent="0.3">
      <c r="A113" s="1">
        <v>113</v>
      </c>
    </row>
    <row r="114" spans="1:1" x14ac:dyDescent="0.3">
      <c r="A114" s="1">
        <v>114</v>
      </c>
    </row>
    <row r="115" spans="1:1" x14ac:dyDescent="0.3">
      <c r="A115" s="1">
        <v>115</v>
      </c>
    </row>
    <row r="116" spans="1:1" x14ac:dyDescent="0.3">
      <c r="A116" s="1">
        <v>116</v>
      </c>
    </row>
    <row r="117" spans="1:1" x14ac:dyDescent="0.3">
      <c r="A117" s="1">
        <v>117</v>
      </c>
    </row>
    <row r="118" spans="1:1" x14ac:dyDescent="0.3">
      <c r="A118" s="1">
        <v>118</v>
      </c>
    </row>
    <row r="119" spans="1:1" x14ac:dyDescent="0.3">
      <c r="A119" s="1">
        <v>119</v>
      </c>
    </row>
    <row r="120" spans="1:1" x14ac:dyDescent="0.3">
      <c r="A120" s="1">
        <v>120</v>
      </c>
    </row>
    <row r="121" spans="1:1" x14ac:dyDescent="0.3">
      <c r="A121" s="1">
        <v>121</v>
      </c>
    </row>
    <row r="122" spans="1:1" x14ac:dyDescent="0.3">
      <c r="A122" s="1">
        <v>122</v>
      </c>
    </row>
    <row r="123" spans="1:1" x14ac:dyDescent="0.3">
      <c r="A123" s="1">
        <v>123</v>
      </c>
    </row>
    <row r="124" spans="1:1" x14ac:dyDescent="0.3">
      <c r="A124" s="1">
        <v>124</v>
      </c>
    </row>
    <row r="125" spans="1:1" x14ac:dyDescent="0.3">
      <c r="A125" s="1">
        <v>125</v>
      </c>
    </row>
    <row r="126" spans="1:1" x14ac:dyDescent="0.3">
      <c r="A126" s="1">
        <v>126</v>
      </c>
    </row>
    <row r="127" spans="1:1" x14ac:dyDescent="0.3">
      <c r="A127" s="1">
        <v>127</v>
      </c>
    </row>
    <row r="128" spans="1:1" x14ac:dyDescent="0.3">
      <c r="A128" s="1">
        <v>128</v>
      </c>
    </row>
    <row r="129" spans="1:1" x14ac:dyDescent="0.3">
      <c r="A129" s="1">
        <v>129</v>
      </c>
    </row>
    <row r="130" spans="1:1" x14ac:dyDescent="0.3">
      <c r="A130" s="1">
        <v>130</v>
      </c>
    </row>
    <row r="131" spans="1:1" x14ac:dyDescent="0.3">
      <c r="A131" s="1">
        <v>131</v>
      </c>
    </row>
    <row r="132" spans="1:1" x14ac:dyDescent="0.3">
      <c r="A132" s="1">
        <v>132</v>
      </c>
    </row>
    <row r="133" spans="1:1" x14ac:dyDescent="0.3">
      <c r="A133" s="1">
        <v>133</v>
      </c>
    </row>
    <row r="134" spans="1:1" x14ac:dyDescent="0.3">
      <c r="A134" s="1">
        <v>134</v>
      </c>
    </row>
    <row r="135" spans="1:1" x14ac:dyDescent="0.3">
      <c r="A135" s="1">
        <v>135</v>
      </c>
    </row>
    <row r="136" spans="1:1" x14ac:dyDescent="0.3">
      <c r="A136" s="1">
        <v>136</v>
      </c>
    </row>
    <row r="137" spans="1:1" x14ac:dyDescent="0.3">
      <c r="A137" s="1">
        <v>137</v>
      </c>
    </row>
    <row r="138" spans="1:1" x14ac:dyDescent="0.3">
      <c r="A138" s="1">
        <v>138</v>
      </c>
    </row>
    <row r="139" spans="1:1" x14ac:dyDescent="0.3">
      <c r="A139" s="1">
        <v>139</v>
      </c>
    </row>
    <row r="140" spans="1:1" x14ac:dyDescent="0.3">
      <c r="A140" s="1">
        <v>140</v>
      </c>
    </row>
    <row r="141" spans="1:1" x14ac:dyDescent="0.3">
      <c r="A141" s="1">
        <v>141</v>
      </c>
    </row>
    <row r="142" spans="1:1" x14ac:dyDescent="0.3">
      <c r="A142" s="1">
        <v>142</v>
      </c>
    </row>
    <row r="143" spans="1:1" x14ac:dyDescent="0.3">
      <c r="A143" s="1">
        <v>143</v>
      </c>
    </row>
    <row r="144" spans="1:1" x14ac:dyDescent="0.3">
      <c r="A144" s="1">
        <v>144</v>
      </c>
    </row>
    <row r="145" spans="1:1" x14ac:dyDescent="0.3">
      <c r="A145" s="1">
        <v>145</v>
      </c>
    </row>
    <row r="146" spans="1:1" x14ac:dyDescent="0.3">
      <c r="A146" s="1">
        <v>146</v>
      </c>
    </row>
    <row r="147" spans="1:1" x14ac:dyDescent="0.3">
      <c r="A147" s="1">
        <v>147</v>
      </c>
    </row>
    <row r="148" spans="1:1" x14ac:dyDescent="0.3">
      <c r="A148" s="1">
        <v>148</v>
      </c>
    </row>
    <row r="149" spans="1:1" x14ac:dyDescent="0.3">
      <c r="A149" s="1">
        <v>149</v>
      </c>
    </row>
    <row r="150" spans="1:1" x14ac:dyDescent="0.3">
      <c r="A150" s="1">
        <v>150</v>
      </c>
    </row>
    <row r="151" spans="1:1" x14ac:dyDescent="0.3">
      <c r="A151" s="1">
        <v>151</v>
      </c>
    </row>
    <row r="152" spans="1:1" x14ac:dyDescent="0.3">
      <c r="A152" s="1">
        <v>152</v>
      </c>
    </row>
    <row r="153" spans="1:1" x14ac:dyDescent="0.3">
      <c r="A153" s="1">
        <v>153</v>
      </c>
    </row>
    <row r="154" spans="1:1" x14ac:dyDescent="0.3">
      <c r="A154" s="1">
        <v>154</v>
      </c>
    </row>
    <row r="155" spans="1:1" x14ac:dyDescent="0.3">
      <c r="A155" s="1">
        <v>155</v>
      </c>
    </row>
    <row r="156" spans="1:1" x14ac:dyDescent="0.3">
      <c r="A156" s="1">
        <v>156</v>
      </c>
    </row>
    <row r="157" spans="1:1" x14ac:dyDescent="0.3">
      <c r="A157" s="1">
        <v>157</v>
      </c>
    </row>
    <row r="158" spans="1:1" x14ac:dyDescent="0.3">
      <c r="A158" s="1">
        <v>158</v>
      </c>
    </row>
    <row r="159" spans="1:1" x14ac:dyDescent="0.3">
      <c r="A159" s="1">
        <v>159</v>
      </c>
    </row>
    <row r="160" spans="1:1" x14ac:dyDescent="0.3">
      <c r="A160" s="1">
        <v>160</v>
      </c>
    </row>
    <row r="161" spans="1:1" x14ac:dyDescent="0.3">
      <c r="A161" s="1">
        <v>161</v>
      </c>
    </row>
    <row r="162" spans="1:1" x14ac:dyDescent="0.3">
      <c r="A162" s="1">
        <v>162</v>
      </c>
    </row>
    <row r="163" spans="1:1" x14ac:dyDescent="0.3">
      <c r="A163" s="1">
        <v>163</v>
      </c>
    </row>
    <row r="164" spans="1:1" x14ac:dyDescent="0.3">
      <c r="A164" s="1">
        <v>164</v>
      </c>
    </row>
    <row r="165" spans="1:1" x14ac:dyDescent="0.3">
      <c r="A165" s="1">
        <v>165</v>
      </c>
    </row>
    <row r="166" spans="1:1" x14ac:dyDescent="0.3">
      <c r="A166" s="1">
        <v>166</v>
      </c>
    </row>
    <row r="167" spans="1:1" x14ac:dyDescent="0.3">
      <c r="A167" s="1">
        <v>167</v>
      </c>
    </row>
    <row r="168" spans="1:1" x14ac:dyDescent="0.3">
      <c r="A168" s="1">
        <v>168</v>
      </c>
    </row>
    <row r="169" spans="1:1" x14ac:dyDescent="0.3">
      <c r="A169" s="1">
        <v>169</v>
      </c>
    </row>
    <row r="170" spans="1:1" x14ac:dyDescent="0.3">
      <c r="A170" s="1">
        <v>170</v>
      </c>
    </row>
    <row r="171" spans="1:1" x14ac:dyDescent="0.3">
      <c r="A171" s="1">
        <v>171</v>
      </c>
    </row>
    <row r="172" spans="1:1" x14ac:dyDescent="0.3">
      <c r="A172" s="1">
        <v>172</v>
      </c>
    </row>
    <row r="173" spans="1:1" x14ac:dyDescent="0.3">
      <c r="A173" s="1">
        <v>173</v>
      </c>
    </row>
    <row r="174" spans="1:1" x14ac:dyDescent="0.3">
      <c r="A174" s="1">
        <v>174</v>
      </c>
    </row>
    <row r="175" spans="1:1" x14ac:dyDescent="0.3">
      <c r="A175" s="1">
        <v>175</v>
      </c>
    </row>
    <row r="176" spans="1:1" x14ac:dyDescent="0.3">
      <c r="A176" s="1">
        <v>176</v>
      </c>
    </row>
    <row r="177" spans="1:1" x14ac:dyDescent="0.3">
      <c r="A177" s="1">
        <v>177</v>
      </c>
    </row>
    <row r="178" spans="1:1" x14ac:dyDescent="0.3">
      <c r="A178" s="1">
        <v>178</v>
      </c>
    </row>
    <row r="179" spans="1:1" x14ac:dyDescent="0.3">
      <c r="A179" s="1">
        <v>179</v>
      </c>
    </row>
    <row r="180" spans="1:1" x14ac:dyDescent="0.3">
      <c r="A180" s="1">
        <v>180</v>
      </c>
    </row>
    <row r="181" spans="1:1" x14ac:dyDescent="0.3">
      <c r="A181" s="1">
        <v>181</v>
      </c>
    </row>
    <row r="182" spans="1:1" x14ac:dyDescent="0.3">
      <c r="A182" s="1">
        <v>182</v>
      </c>
    </row>
    <row r="183" spans="1:1" x14ac:dyDescent="0.3">
      <c r="A183" s="1">
        <v>183</v>
      </c>
    </row>
    <row r="184" spans="1:1" x14ac:dyDescent="0.3">
      <c r="A184" s="1">
        <v>184</v>
      </c>
    </row>
    <row r="185" spans="1:1" x14ac:dyDescent="0.3">
      <c r="A185" s="1">
        <v>185</v>
      </c>
    </row>
    <row r="186" spans="1:1" x14ac:dyDescent="0.3">
      <c r="A186" s="1">
        <v>186</v>
      </c>
    </row>
    <row r="187" spans="1:1" x14ac:dyDescent="0.3">
      <c r="A187" s="1">
        <v>187</v>
      </c>
    </row>
    <row r="188" spans="1:1" x14ac:dyDescent="0.3">
      <c r="A188" s="1">
        <v>188</v>
      </c>
    </row>
    <row r="189" spans="1:1" x14ac:dyDescent="0.3">
      <c r="A189" s="1">
        <v>189</v>
      </c>
    </row>
    <row r="190" spans="1:1" x14ac:dyDescent="0.3">
      <c r="A190" s="1">
        <v>190</v>
      </c>
    </row>
    <row r="191" spans="1:1" x14ac:dyDescent="0.3">
      <c r="A191" s="1">
        <v>191</v>
      </c>
    </row>
    <row r="192" spans="1:1" x14ac:dyDescent="0.3">
      <c r="A192" s="1">
        <v>192</v>
      </c>
    </row>
    <row r="193" spans="1:1" x14ac:dyDescent="0.3">
      <c r="A193" s="1">
        <v>193</v>
      </c>
    </row>
    <row r="194" spans="1:1" x14ac:dyDescent="0.3">
      <c r="A194" s="1">
        <v>194</v>
      </c>
    </row>
    <row r="195" spans="1:1" x14ac:dyDescent="0.3">
      <c r="A195" s="1">
        <v>195</v>
      </c>
    </row>
    <row r="196" spans="1:1" x14ac:dyDescent="0.3">
      <c r="A196" s="1">
        <v>196</v>
      </c>
    </row>
    <row r="197" spans="1:1" x14ac:dyDescent="0.3">
      <c r="A197" s="1">
        <v>197</v>
      </c>
    </row>
    <row r="198" spans="1:1" x14ac:dyDescent="0.3">
      <c r="A198" s="1">
        <v>198</v>
      </c>
    </row>
    <row r="199" spans="1:1" x14ac:dyDescent="0.3">
      <c r="A199" s="1">
        <v>199</v>
      </c>
    </row>
    <row r="200" spans="1:1" x14ac:dyDescent="0.3">
      <c r="A200" s="1">
        <v>200</v>
      </c>
    </row>
    <row r="201" spans="1:1" x14ac:dyDescent="0.3">
      <c r="A201" s="1">
        <v>201</v>
      </c>
    </row>
    <row r="202" spans="1:1" x14ac:dyDescent="0.3">
      <c r="A202" s="1">
        <v>202</v>
      </c>
    </row>
    <row r="203" spans="1:1" x14ac:dyDescent="0.3">
      <c r="A203" s="1">
        <v>203</v>
      </c>
    </row>
    <row r="204" spans="1:1" x14ac:dyDescent="0.3">
      <c r="A204" s="1">
        <v>204</v>
      </c>
    </row>
    <row r="205" spans="1:1" x14ac:dyDescent="0.3">
      <c r="A205" s="1">
        <v>205</v>
      </c>
    </row>
    <row r="206" spans="1:1" x14ac:dyDescent="0.3">
      <c r="A206" s="1">
        <v>206</v>
      </c>
    </row>
    <row r="207" spans="1:1" x14ac:dyDescent="0.3">
      <c r="A207" s="1">
        <v>207</v>
      </c>
    </row>
    <row r="208" spans="1:1" x14ac:dyDescent="0.3">
      <c r="A208" s="1">
        <v>208</v>
      </c>
    </row>
    <row r="209" spans="1:1" x14ac:dyDescent="0.3">
      <c r="A209" s="1">
        <v>209</v>
      </c>
    </row>
    <row r="210" spans="1:1" x14ac:dyDescent="0.3">
      <c r="A210" s="1">
        <v>210</v>
      </c>
    </row>
    <row r="211" spans="1:1" x14ac:dyDescent="0.3">
      <c r="A211" s="1">
        <v>211</v>
      </c>
    </row>
    <row r="212" spans="1:1" x14ac:dyDescent="0.3">
      <c r="A212" s="1">
        <v>212</v>
      </c>
    </row>
    <row r="213" spans="1:1" x14ac:dyDescent="0.3">
      <c r="A213" s="1">
        <v>213</v>
      </c>
    </row>
    <row r="214" spans="1:1" x14ac:dyDescent="0.3">
      <c r="A214" s="1">
        <v>214</v>
      </c>
    </row>
    <row r="215" spans="1:1" x14ac:dyDescent="0.3">
      <c r="A215" s="1">
        <v>215</v>
      </c>
    </row>
    <row r="216" spans="1:1" x14ac:dyDescent="0.3">
      <c r="A216" s="1">
        <v>216</v>
      </c>
    </row>
    <row r="217" spans="1:1" x14ac:dyDescent="0.3">
      <c r="A217" s="1">
        <v>217</v>
      </c>
    </row>
    <row r="218" spans="1:1" x14ac:dyDescent="0.3">
      <c r="A218" s="1">
        <v>218</v>
      </c>
    </row>
    <row r="219" spans="1:1" x14ac:dyDescent="0.3">
      <c r="A219" s="1">
        <v>219</v>
      </c>
    </row>
    <row r="220" spans="1:1" x14ac:dyDescent="0.3">
      <c r="A220" s="1">
        <v>220</v>
      </c>
    </row>
    <row r="221" spans="1:1" x14ac:dyDescent="0.3">
      <c r="A221" s="1">
        <v>221</v>
      </c>
    </row>
    <row r="222" spans="1:1" x14ac:dyDescent="0.3">
      <c r="A222" s="1">
        <v>222</v>
      </c>
    </row>
    <row r="223" spans="1:1" x14ac:dyDescent="0.3">
      <c r="A223" s="1">
        <v>223</v>
      </c>
    </row>
    <row r="224" spans="1:1" x14ac:dyDescent="0.3">
      <c r="A224" s="1">
        <v>224</v>
      </c>
    </row>
    <row r="225" spans="1:1" x14ac:dyDescent="0.3">
      <c r="A225" s="1">
        <v>225</v>
      </c>
    </row>
    <row r="226" spans="1:1" x14ac:dyDescent="0.3">
      <c r="A226" s="1">
        <v>226</v>
      </c>
    </row>
    <row r="227" spans="1:1" x14ac:dyDescent="0.3">
      <c r="A227" s="1">
        <v>227</v>
      </c>
    </row>
    <row r="228" spans="1:1" x14ac:dyDescent="0.3">
      <c r="A228" s="1">
        <v>228</v>
      </c>
    </row>
    <row r="229" spans="1:1" x14ac:dyDescent="0.3">
      <c r="A229" s="1">
        <v>229</v>
      </c>
    </row>
    <row r="230" spans="1:1" x14ac:dyDescent="0.3">
      <c r="A230" s="1">
        <v>230</v>
      </c>
    </row>
    <row r="231" spans="1:1" x14ac:dyDescent="0.3">
      <c r="A231" s="1">
        <v>231</v>
      </c>
    </row>
    <row r="232" spans="1:1" x14ac:dyDescent="0.3">
      <c r="A232" s="1">
        <v>232</v>
      </c>
    </row>
    <row r="233" spans="1:1" x14ac:dyDescent="0.3">
      <c r="A233" s="1">
        <v>233</v>
      </c>
    </row>
    <row r="234" spans="1:1" x14ac:dyDescent="0.3">
      <c r="A234" s="1">
        <v>234</v>
      </c>
    </row>
    <row r="235" spans="1:1" x14ac:dyDescent="0.3">
      <c r="A235" s="1">
        <v>235</v>
      </c>
    </row>
    <row r="236" spans="1:1" x14ac:dyDescent="0.3">
      <c r="A236" s="1">
        <v>236</v>
      </c>
    </row>
    <row r="237" spans="1:1" x14ac:dyDescent="0.3">
      <c r="A237" s="1">
        <v>237</v>
      </c>
    </row>
    <row r="238" spans="1:1" x14ac:dyDescent="0.3">
      <c r="A238" s="1">
        <v>238</v>
      </c>
    </row>
    <row r="239" spans="1:1" x14ac:dyDescent="0.3">
      <c r="A239" s="1">
        <v>239</v>
      </c>
    </row>
    <row r="240" spans="1:1" x14ac:dyDescent="0.3">
      <c r="A240" s="1">
        <v>240</v>
      </c>
    </row>
    <row r="241" spans="1:1" x14ac:dyDescent="0.3">
      <c r="A241" s="1">
        <v>241</v>
      </c>
    </row>
    <row r="242" spans="1:1" x14ac:dyDescent="0.3">
      <c r="A242" s="1">
        <v>242</v>
      </c>
    </row>
    <row r="243" spans="1:1" x14ac:dyDescent="0.3">
      <c r="A243" s="1">
        <v>243</v>
      </c>
    </row>
    <row r="244" spans="1:1" x14ac:dyDescent="0.3">
      <c r="A244" s="1">
        <v>244</v>
      </c>
    </row>
    <row r="245" spans="1:1" x14ac:dyDescent="0.3">
      <c r="A245" s="1">
        <v>245</v>
      </c>
    </row>
    <row r="246" spans="1:1" x14ac:dyDescent="0.3">
      <c r="A246" s="1">
        <v>246</v>
      </c>
    </row>
    <row r="247" spans="1:1" x14ac:dyDescent="0.3">
      <c r="A247" s="1">
        <v>247</v>
      </c>
    </row>
    <row r="248" spans="1:1" x14ac:dyDescent="0.3">
      <c r="A248" s="1">
        <v>248</v>
      </c>
    </row>
    <row r="249" spans="1:1" x14ac:dyDescent="0.3">
      <c r="A249" s="1">
        <v>249</v>
      </c>
    </row>
    <row r="250" spans="1:1" x14ac:dyDescent="0.3">
      <c r="A250" s="1">
        <v>250</v>
      </c>
    </row>
    <row r="251" spans="1:1" x14ac:dyDescent="0.3">
      <c r="A251" s="1">
        <v>251</v>
      </c>
    </row>
    <row r="252" spans="1:1" x14ac:dyDescent="0.3">
      <c r="A252" s="1">
        <v>252</v>
      </c>
    </row>
    <row r="253" spans="1:1" x14ac:dyDescent="0.3">
      <c r="A253" s="1">
        <v>253</v>
      </c>
    </row>
    <row r="254" spans="1:1" x14ac:dyDescent="0.3">
      <c r="A254" s="1">
        <v>254</v>
      </c>
    </row>
    <row r="255" spans="1:1" x14ac:dyDescent="0.3">
      <c r="A255" s="1">
        <v>255</v>
      </c>
    </row>
    <row r="256" spans="1:1" x14ac:dyDescent="0.3">
      <c r="A256" s="1">
        <v>256</v>
      </c>
    </row>
    <row r="257" spans="1:1" x14ac:dyDescent="0.3">
      <c r="A257" s="1">
        <v>257</v>
      </c>
    </row>
    <row r="258" spans="1:1" x14ac:dyDescent="0.3">
      <c r="A258" s="1">
        <v>258</v>
      </c>
    </row>
    <row r="259" spans="1:1" x14ac:dyDescent="0.3">
      <c r="A259" s="1">
        <v>259</v>
      </c>
    </row>
    <row r="260" spans="1:1" x14ac:dyDescent="0.3">
      <c r="A260" s="1">
        <v>260</v>
      </c>
    </row>
    <row r="261" spans="1:1" x14ac:dyDescent="0.3">
      <c r="A261" s="1">
        <v>261</v>
      </c>
    </row>
    <row r="262" spans="1:1" x14ac:dyDescent="0.3">
      <c r="A262" s="1">
        <v>262</v>
      </c>
    </row>
    <row r="263" spans="1:1" x14ac:dyDescent="0.3">
      <c r="A263" s="1">
        <v>263</v>
      </c>
    </row>
    <row r="264" spans="1:1" x14ac:dyDescent="0.3">
      <c r="A264" s="1">
        <v>264</v>
      </c>
    </row>
    <row r="265" spans="1:1" x14ac:dyDescent="0.3">
      <c r="A265" s="1">
        <v>265</v>
      </c>
    </row>
    <row r="266" spans="1:1" x14ac:dyDescent="0.3">
      <c r="A266" s="1">
        <v>266</v>
      </c>
    </row>
  </sheetData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Y E A A B Q S w M E F A A C A A g A J 4 z K U v u g b f G j A A A A 9 Q A A A B I A H A B D b 2 5 m a W c v U G F j a 2 F n Z S 5 4 b W w g o h g A K K A U A A A A A A A A A A A A A A A A A A A A A A A A A A A A h Y 8 x D o I w G I W v Q r r T l u q g 5 K c k u k p i N D G u T a n Q C I X Q Y r m b g 0 f y C m I U d X N 8 3 / u G 9 + 7 X G 6 R D X Q U X 1 V n d m A R F m K J A G d n k 2 h Q J 6 t 0 p X K C U w 1 b I s y h U M M r G x o P N E 1 Q 6 1 8 a E e O + x n + G m K w i j N C L H b L O X p a o F + s j 6 v x x q Y 5 0 w U i E O h 9 c Y z v B y j h l j m A K Z G G T a f H s 2 z n 2 2 P x D W f e X 6 T v H W h a s d k C k C e V / g D 1 B L A w Q U A A I A C A A n j M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4 z K U o E J e r A x A Q A A G Q I A A B M A H A B G b 3 J t d W x h c y 9 T Z W N 0 a W 9 u M S 5 t I K I Y A C i g F A A A A A A A A A A A A A A A A A A A A A A A A A A A A I W Q w W r C Q B C G 7 4 G 8 w 7 C 9 K A R B K L 2 I B 4 m W C k W h T d u D e N j o t C 5 u d t L d j d g G X 6 Y 9 + C B 5 s U 6 i t K B C 9 7 K w 3 / z / / P s 7 X H h F B h 4 P d 7 c X B m H g V t L i E h K Z o p Z d 6 I N G H w b A 5 5 a M R 3 4 Y b R e o O 3 F h L R r / Q n a d E q 1 b 7 X I 2 k R n 2 x V E p 5 r t Z X C u M n 0 c H g y u R q J x g o D 1 a u S T B X j y s s Z N Y a d w r 2 S w m X W Q m + c j R t Z p 1 U V m K 8 R A e 7 k Q E Y + N v r j s 1 3 E V Q i g l l C D F l O Q c k x p 4 B e N z 6 h r J l K v W K A D M Y v R c q x 3 O H e 7 X k I K b a y 3 P G x o V R C 1 n t q 2 8 6 x 2 N m S n q 1 u S C d 2 j d p 1 O c l 6 a 7 9 W 0 X 9 V S M d T H g I h s p U X x m v c 3 + l P J l c b c h P / Q r t o R f X O m 2 w i X K s 5 6 Q Q j i I G 3 q q 0 a N o R z 1 K T F e 0 w U O a / C L 0 f U E s B A i 0 A F A A C A A g A J 4 z K U v u g b f G j A A A A 9 Q A A A B I A A A A A A A A A A A A A A A A A A A A A A E N v b m Z p Z y 9 Q Y W N r Y W d l L n h t b F B L A Q I t A B Q A A g A I A C e M y l I P y u m r p A A A A O k A A A A T A A A A A A A A A A A A A A A A A O 8 A A A B b Q 2 9 u d G V u d F 9 U e X B l c 1 0 u e G 1 s U E s B A i 0 A F A A C A A g A J 4 z K U o E J e r A x A Q A A G Q I A A B M A A A A A A A A A A A A A A A A A 4 A E A A E Z v c m 1 1 b G F z L 1 N l Y 3 R p b 2 4 x L m 1 Q S w U G A A A A A A M A A w D C A A A A X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g o A A A A A A A A Q C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A 5 V D I x O j A 0 O j Q z L j g y M T g 0 M z R a I i A v P j x F b n R y e S B U e X B l P S J G a W x s Q 2 9 s d W 1 u V H l w Z X M i I F Z h b H V l P S J z Q X d Z R 0 F 3 P T 0 i I C 8 + P E V u d H J 5 I F R 5 c G U 9 I k Z p b G x D b 2 x 1 b W 5 O Y W 1 l c y I g V m F s d W U 9 I n N b J n F 1 b 3 Q 7 S U Q g U k g m c X V v d D s s J n F 1 b 3 Q 7 T m 9 t Z S B D b 2 1 w b G V 0 b y Z x d W 9 0 O y w m c X V v d D t B d H J p Y n V 0 b y Z x d W 9 0 O y w m c X V v d D t W Y W x v c i Z x d W 9 0 O 1 0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S 9 B d X R v U m V t b 3 Z l Z E N v b H V t b n M x L n t J R C B S S C w w f S Z x d W 9 0 O y w m c X V v d D t T Z W N 0 a W 9 u M S 9 U Y W J l b G E x L 0 F 1 d G 9 S Z W 1 v d m V k Q 2 9 s d W 1 u c z E u e 0 5 v b W U g Q 2 9 t c G x l d G 8 s M X 0 m c X V v d D s s J n F 1 b 3 Q 7 U 2 V j d G l v b j E v V G F i Z W x h M S 9 B d X R v U m V t b 3 Z l Z E N v b H V t b n M x L n t B d H J p Y n V 0 b y w y f S Z x d W 9 0 O y w m c X V v d D t T Z W N 0 a W 9 u M S 9 U Y W J l b G E x L 0 F 1 d G 9 S Z W 1 v d m V k Q 2 9 s d W 1 u c z E u e 1 Z h b G 9 y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E v Q X V 0 b 1 J l b W 9 2 Z W R D b 2 x 1 b W 5 z M S 5 7 S U Q g U k g s M H 0 m c X V v d D s s J n F 1 b 3 Q 7 U 2 V j d G l v b j E v V G F i Z W x h M S 9 B d X R v U m V t b 3 Z l Z E N v b H V t b n M x L n t O b 2 1 l I E N v b X B s Z X R v L D F 9 J n F 1 b 3 Q 7 L C Z x d W 9 0 O 1 N l Y 3 R p b 2 4 x L 1 R h Y m V s Y T E v Q X V 0 b 1 J l b W 9 2 Z W R D b 2 x 1 b W 5 z M S 5 7 Q X R y a W J 1 d G 8 s M n 0 m c X V v d D s s J n F 1 b 3 Q 7 U 2 V j d G l v b j E v V G F i Z W x h M S 9 B d X R v U m V t b 3 Z l Z E N v b H V t b n M x L n t W Y W x v c i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Z W x h M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S 9 D b 2 x 1 b m F z J T I w T i V D M y V B M 2 8 l M j B E a W 4 l Q z M l Q T J t a W N h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4 A b V w j 8 Q i S 4 F A X H A C p p f h A A A A A A I A A A A A A B B m A A A A A Q A A I A A A A F a 0 d l 2 h S W j o e Q W 5 L h X h 9 W 9 h v e P 2 o Z I 2 y R C / X V S + C d 1 J A A A A A A 6 A A A A A A g A A I A A A A K n X N 0 P / s D k 5 F W X n O 0 Z N 1 O F G u e x + Y p R d 8 j I / F f + 1 T H q x U A A A A A G K A X u a w i i 6 3 N y / B J R c y 0 / 5 v d r J 8 / H V a c A f n 2 N o o I q r O w y Q p A U g 4 9 R e Z + a n U a J t l e Q U n c Q P n d W V O O E / L v v N 0 D g N L Q A F f n t h U f 4 f f 6 R S 7 1 / 6 Q A A A A M o q K 4 d p s w 3 T d p u v i X + + K s n 0 K y 6 h S e f K O C o 3 s D 7 / z A G w O L 8 z p Y y A n w M q R 9 + e n + l U B 7 K 9 0 v 4 y V h q e a R 8 R I L 7 H L J 0 = < / D a t a M a s h u p > 
</file>

<file path=customXml/itemProps1.xml><?xml version="1.0" encoding="utf-8"?>
<ds:datastoreItem xmlns:ds="http://schemas.openxmlformats.org/officeDocument/2006/customXml" ds:itemID="{1D2521C7-F9C8-4526-BD44-27F25C49D86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PAINEL</vt:lpstr>
      <vt:lpstr>TABELA</vt:lpstr>
      <vt:lpstr>DESEMPENHO_EQUIPE</vt:lpstr>
      <vt:lpstr>INDICADORES_GERAIS</vt:lpstr>
      <vt:lpstr>Imagens</vt:lpstr>
      <vt:lpstr>imagens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Joao Paulo de Lira</dc:creator>
  <cp:lastModifiedBy>Francysco Alcylandyo</cp:lastModifiedBy>
  <dcterms:created xsi:type="dcterms:W3CDTF">2018-09-26T16:56:27Z</dcterms:created>
  <dcterms:modified xsi:type="dcterms:W3CDTF">2024-05-09T02:09:07Z</dcterms:modified>
</cp:coreProperties>
</file>